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dsm1234-my.sharepoint.com/personal/volkan_yilmaz_dsm-firmenich_com/Documents/Desktop/Campaigns/Marketo/Food and Beverage/Bovaer/"/>
    </mc:Choice>
  </mc:AlternateContent>
  <xr:revisionPtr revIDLastSave="0" documentId="8_{B2662BA1-DB2D-4AED-A367-DBD4F6B6D07C}" xr6:coauthVersionLast="47" xr6:coauthVersionMax="47" xr10:uidLastSave="{00000000-0000-0000-0000-000000000000}"/>
  <bookViews>
    <workbookView xWindow="-110" yWindow="-110" windowWidth="19420" windowHeight="11500" xr2:uid="{8154F8C5-917A-4BD7-9B06-E2BA7FC4C4F8}"/>
  </bookViews>
  <sheets>
    <sheet name="Bovaer" sheetId="8" r:id="rId1"/>
    <sheet name="Gårdsberegninger"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6" l="1"/>
  <c r="D39" i="6" s="1"/>
  <c r="C29" i="6"/>
  <c r="D29" i="6" s="1"/>
  <c r="B73" i="6"/>
  <c r="B72" i="6"/>
  <c r="C71" i="6"/>
  <c r="B71" i="6"/>
  <c r="B70" i="6"/>
  <c r="B69" i="6"/>
  <c r="B68" i="6"/>
  <c r="C64" i="6"/>
  <c r="C41" i="6" l="1"/>
  <c r="D41" i="6" s="1"/>
  <c r="C28" i="6"/>
  <c r="D28" i="6" s="1"/>
  <c r="C27" i="6"/>
  <c r="C69" i="6"/>
  <c r="C68" i="6"/>
  <c r="C65" i="6"/>
  <c r="C42" i="6" l="1"/>
  <c r="D42" i="6" s="1"/>
  <c r="C72" i="6"/>
  <c r="C70" i="6"/>
  <c r="C73" i="6" s="1"/>
  <c r="C32" i="6"/>
  <c r="C31" i="6"/>
  <c r="D27" i="6"/>
  <c r="D32" i="6" l="1"/>
  <c r="D31" i="6"/>
  <c r="D37" i="6"/>
  <c r="C37" i="6" s="1"/>
  <c r="C33" i="6"/>
  <c r="D33" i="6" l="1"/>
</calcChain>
</file>

<file path=xl/sharedStrings.xml><?xml version="1.0" encoding="utf-8"?>
<sst xmlns="http://schemas.openxmlformats.org/spreadsheetml/2006/main" count="50" uniqueCount="46">
  <si>
    <t>Bovaer® kan hjælpe os alle med at spille en lille, men vigtig rolle i at skabe en mere bæredygtig planet</t>
  </si>
  <si>
    <t>Bovaer® virker i malkekøers fordøjelsessystem og reducerer metanudledningen fra mælkeproduktionen med i gennemsnit 30 %.</t>
  </si>
  <si>
    <t>Med 15 års forskning bag sig og tilgængelighed i 70 lande har Bovaer® allerede bidraget til at reducere landmændenes CO₂e-udledning med 370.000 tons globalt – og indsatsen er kun lige begyndt.</t>
  </si>
  <si>
    <t xml:space="preserve">Ansøg om helårsfodring med Bovaer® – det er både bedre for klimaet og et plus for din bedrift </t>
  </si>
  <si>
    <t>Med både statstilskud og Arlas incitamentsmodel giver det økonomisk mening at fodre dine køer med Bovaer® året rundt. For de fleste bedrifter opvejer tilskuddene omkostningerne til Bovaer.</t>
  </si>
  <si>
    <t>Tjek det selv for din bedrift!</t>
  </si>
  <si>
    <t xml:space="preserve"> </t>
  </si>
  <si>
    <t>Input fra gården</t>
  </si>
  <si>
    <t>Værdi</t>
  </si>
  <si>
    <t>Antal køer i besætningen</t>
  </si>
  <si>
    <t>Breed of cows in the herd</t>
  </si>
  <si>
    <t>Jersey</t>
  </si>
  <si>
    <t>EKM, kg/ko/år</t>
  </si>
  <si>
    <t>Foderoptagelse af lakterende køer, kg TS/ko/dag</t>
  </si>
  <si>
    <t>NDF i den totale ration, % tørstof</t>
  </si>
  <si>
    <t>Fordele ved brug af Bovaer, DKK/besætning</t>
  </si>
  <si>
    <t>365 dage</t>
  </si>
  <si>
    <t>80 dage</t>
  </si>
  <si>
    <t>Pris for Bovaer</t>
  </si>
  <si>
    <t>Statlig støtte</t>
  </si>
  <si>
    <t>Arla kompensation</t>
  </si>
  <si>
    <t>Afkast ekskl. finansielle omkostninger</t>
  </si>
  <si>
    <t>Finansielle omkostninger</t>
  </si>
  <si>
    <t>Afkast inkl. finansielle omkostninger</t>
  </si>
  <si>
    <t>Afkast inkl. renteomkostninger, DKK/besætning</t>
  </si>
  <si>
    <t>Fordele for klimaet ved brug af Bovaer</t>
  </si>
  <si>
    <r>
      <t>Metanudledning udtrykt i CO</t>
    </r>
    <r>
      <rPr>
        <vertAlign val="subscript"/>
        <sz val="11"/>
        <color theme="1"/>
        <rFont val="DM Sans"/>
      </rPr>
      <t>2e,</t>
    </r>
    <r>
      <rPr>
        <sz val="11"/>
        <color theme="1"/>
        <rFont val="DM Sans"/>
      </rPr>
      <t xml:space="preserve"> ton/ko</t>
    </r>
  </si>
  <si>
    <r>
      <t>Forventet metanreduktion, %</t>
    </r>
    <r>
      <rPr>
        <sz val="11"/>
        <color rgb="FFFF0000"/>
        <rFont val="DM Sans"/>
      </rPr>
      <t>*</t>
    </r>
  </si>
  <si>
    <r>
      <t>Metanreduktion udtrykt i CO</t>
    </r>
    <r>
      <rPr>
        <vertAlign val="subscript"/>
        <sz val="11"/>
        <color theme="1"/>
        <rFont val="DM Sans"/>
      </rPr>
      <t>2e</t>
    </r>
    <r>
      <rPr>
        <sz val="11"/>
        <color theme="1"/>
        <rFont val="DM Sans"/>
      </rPr>
      <t>, ton/ko</t>
    </r>
  </si>
  <si>
    <r>
      <t>CO</t>
    </r>
    <r>
      <rPr>
        <vertAlign val="subscript"/>
        <sz val="11"/>
        <rFont val="Calibri"/>
        <family val="2"/>
        <scheme val="minor"/>
      </rPr>
      <t>2e</t>
    </r>
    <r>
      <rPr>
        <sz val="11"/>
        <rFont val="Calibri"/>
        <family val="2"/>
        <scheme val="minor"/>
      </rPr>
      <t xml:space="preserve"> reduktion, ton/besætning</t>
    </r>
  </si>
  <si>
    <r>
      <rPr>
        <i/>
        <sz val="8"/>
        <color rgb="FFFF0000"/>
        <rFont val="Calibri"/>
        <scheme val="minor"/>
      </rPr>
      <t>*</t>
    </r>
    <r>
      <rPr>
        <i/>
        <sz val="8"/>
        <color rgb="FF757171"/>
        <rFont val="Calibri"/>
        <scheme val="minor"/>
      </rPr>
      <t>På baggrund af studier udført af Aarhus Universitet under danske forhold har regeringen fastsat den officielle metanreduktion med Bovaer® til 27 % for alle berettigede danske mælkeproducenter.</t>
    </r>
  </si>
  <si>
    <t>Ansvarsfraskrivelse</t>
  </si>
  <si>
    <t>Resultaterne fra denne beregner er kun til informationsformål og er baseret på de data, som brugeren har indtastet. Selvom vi bestræber os på at sikre nøjagtighed og pålidelighed, foretages beregningerne efter bedste evne og er ikke garanteret at være fejlfri eller udtømmende. Outputtet udgør ikke juridisk, finansiel eller professionel rådgivning og bør ikke betragtes som sådan. Faktiske resultater kan variere på grund af faktorer uden for vores kontrol. Brug af dette værktøj sker på eget ansvar og risiko. Vi fraskriver os ethvert ansvar for beslutninger truffet på baggrund af beregnerens resultater.</t>
  </si>
  <si>
    <t>Hypotese</t>
  </si>
  <si>
    <t>Foderoptagelse af goldkøer, kg TS/ko/dag</t>
  </si>
  <si>
    <t>Periode i laktation, dage</t>
  </si>
  <si>
    <t>Goldperiode, dage</t>
  </si>
  <si>
    <t>Statlig støtte for Bovaer, DKK/kg TS</t>
  </si>
  <si>
    <t>Arla kompensation for Bovaer, DKK/kg EKM</t>
  </si>
  <si>
    <t>Rente</t>
  </si>
  <si>
    <t>Periode før udbetaling af statlig støtte, måneder</t>
  </si>
  <si>
    <t>Bovaer pris, DKK/kg</t>
  </si>
  <si>
    <t>Fodring med Bovaer, dage</t>
  </si>
  <si>
    <t>Foderoptagelse, kg TS/ko/år</t>
  </si>
  <si>
    <t>Foderoptagelse, kg TS/besætning/år</t>
  </si>
  <si>
    <t>Økonomi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</si>
</sst>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
    <numFmt numFmtId="166" formatCode="#,###,##0.000"/>
    <numFmt numFmtId="167" formatCode="#,###,##0.00"/>
    <numFmt numFmtId="168" formatCode="_ [$€-2]\ * #,##0_ ;_ [$€-2]\ * \-#,##0_ ;_ [$€-2]\ * &quot;-&quot;??_ ;_ @_ "/>
    <numFmt numFmtId="169" formatCode="_(* #,##0_);_(* \(#,##0\);_(* &quot;-&quot;??_);_(@_)"/>
    <numFmt numFmtId="170" formatCode="[&lt;=9999999]###\-####;\(###\)\ ###\-####"/>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4"/>
      <color theme="8" tint="-0.249977111117893"/>
      <name val="DM Sans"/>
    </font>
    <font>
      <sz val="12"/>
      <color theme="1" tint="4.9989318521683403E-2"/>
      <name val="DM Sans"/>
    </font>
    <font>
      <b/>
      <sz val="14"/>
      <color theme="4" tint="-0.499984740745262"/>
      <name val="DM Sans"/>
    </font>
    <font>
      <sz val="11"/>
      <name val="Calibri"/>
      <family val="2"/>
      <scheme val="minor"/>
    </font>
    <font>
      <b/>
      <sz val="11"/>
      <color theme="0"/>
      <name val="DM Sans"/>
    </font>
    <font>
      <sz val="11"/>
      <color theme="0"/>
      <name val="DM Sans"/>
    </font>
    <font>
      <sz val="11"/>
      <color theme="1"/>
      <name val="DM Sans"/>
    </font>
    <font>
      <sz val="11"/>
      <name val="DM Sans"/>
    </font>
    <font>
      <b/>
      <sz val="11"/>
      <name val="DM Sans"/>
    </font>
    <font>
      <vertAlign val="subscript"/>
      <sz val="11"/>
      <color theme="1"/>
      <name val="DM Sans"/>
    </font>
    <font>
      <sz val="11"/>
      <color rgb="FF000000"/>
      <name val="DM Sans"/>
    </font>
    <font>
      <b/>
      <sz val="11"/>
      <color theme="1"/>
      <name val="DM Sans"/>
    </font>
    <font>
      <vertAlign val="subscript"/>
      <sz val="11"/>
      <name val="Calibri"/>
      <family val="2"/>
      <scheme val="minor"/>
    </font>
    <font>
      <sz val="11"/>
      <color rgb="FFFF0000"/>
      <name val="DM Sans"/>
    </font>
    <font>
      <i/>
      <sz val="8"/>
      <color theme="1"/>
      <name val="DM Sans"/>
    </font>
    <font>
      <b/>
      <i/>
      <sz val="8"/>
      <color theme="1"/>
      <name val="DM Sans"/>
    </font>
    <font>
      <i/>
      <sz val="11"/>
      <color theme="1"/>
      <name val="Calibri"/>
      <family val="2"/>
      <scheme val="minor"/>
    </font>
    <font>
      <i/>
      <sz val="8"/>
      <color theme="1" tint="0.34998626667073579"/>
      <name val="Calibri"/>
      <family val="2"/>
      <scheme val="minor"/>
    </font>
    <font>
      <i/>
      <sz val="11"/>
      <color theme="1" tint="0.34998626667073579"/>
      <name val="Calibri"/>
      <family val="2"/>
      <scheme val="minor"/>
    </font>
    <font>
      <b/>
      <i/>
      <sz val="8"/>
      <color theme="1" tint="0.34998626667073579"/>
      <name val="Calibri"/>
      <family val="2"/>
      <scheme val="minor"/>
    </font>
    <font>
      <i/>
      <sz val="8"/>
      <color rgb="FFFF0000"/>
      <name val="Calibri"/>
      <scheme val="minor"/>
    </font>
    <font>
      <i/>
      <sz val="8"/>
      <color rgb="FF757171"/>
      <name val="Calibri"/>
      <scheme val="minor"/>
    </font>
    <font>
      <i/>
      <sz val="8"/>
      <color theme="2" tint="-0.499984740745262"/>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medium">
        <color theme="4" tint="-0.249977111117893"/>
      </left>
      <right/>
      <top style="medium">
        <color theme="4"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top style="thin">
        <color rgb="FF000000"/>
      </top>
      <bottom style="thin">
        <color rgb="FF000000"/>
      </bottom>
      <diagonal/>
    </border>
    <border>
      <left style="medium">
        <color theme="4" tint="-0.249977111117893"/>
      </left>
      <right style="medium">
        <color theme="4" tint="-0.249977111117893"/>
      </right>
      <top style="thin">
        <color rgb="FF000000"/>
      </top>
      <bottom style="thin">
        <color rgb="FF000000"/>
      </bottom>
      <diagonal/>
    </border>
    <border>
      <left style="medium">
        <color theme="4" tint="-0.249977111117893"/>
      </left>
      <right/>
      <top style="thin">
        <color rgb="FF000000"/>
      </top>
      <bottom style="medium">
        <color theme="4" tint="-0.249977111117893"/>
      </bottom>
      <diagonal/>
    </border>
    <border>
      <left style="medium">
        <color theme="4" tint="-0.249977111117893"/>
      </left>
      <right style="medium">
        <color theme="4" tint="-0.249977111117893"/>
      </right>
      <top style="thin">
        <color rgb="FF000000"/>
      </top>
      <bottom style="medium">
        <color theme="4" tint="-0.249977111117893"/>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bottom style="medium">
        <color theme="4" tint="-0.249977111117893"/>
      </bottom>
      <diagonal/>
    </border>
    <border>
      <left/>
      <right style="medium">
        <color theme="4" tint="-0.249977111117893"/>
      </right>
      <top/>
      <bottom style="medium">
        <color theme="4" tint="-0.249977111117893"/>
      </bottom>
      <diagonal/>
    </border>
    <border>
      <left style="medium">
        <color theme="4" tint="-0.249977111117893"/>
      </left>
      <right style="medium">
        <color theme="4" tint="-0.249977111117893"/>
      </right>
      <top/>
      <bottom/>
      <diagonal/>
    </border>
    <border>
      <left style="thin">
        <color indexed="64"/>
      </left>
      <right style="thin">
        <color indexed="64"/>
      </right>
      <top/>
      <bottom/>
      <diagonal/>
    </border>
    <border>
      <left style="medium">
        <color theme="4" tint="-0.249977111117893"/>
      </left>
      <right/>
      <top style="medium">
        <color theme="4" tint="-0.249977111117893"/>
      </top>
      <bottom style="medium">
        <color theme="4"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top/>
      <bottom/>
      <diagonal/>
    </border>
    <border>
      <left/>
      <right/>
      <top style="medium">
        <color theme="4" tint="-0.249977111117893"/>
      </top>
      <bottom style="medium">
        <color theme="4" tint="-0.249977111117893"/>
      </bottom>
      <diagonal/>
    </border>
    <border>
      <left/>
      <right style="medium">
        <color theme="4" tint="-0.249977111117893"/>
      </right>
      <top style="thick">
        <color theme="1"/>
      </top>
      <bottom/>
      <diagonal/>
    </border>
    <border>
      <left style="medium">
        <color theme="4" tint="-0.249977111117893"/>
      </left>
      <right style="medium">
        <color theme="4" tint="-0.249977111117893"/>
      </right>
      <top style="thick">
        <color theme="1"/>
      </top>
      <bottom/>
      <diagonal/>
    </border>
    <border>
      <left style="medium">
        <color theme="4" tint="-0.249977111117893"/>
      </left>
      <right/>
      <top style="thick">
        <color theme="1"/>
      </top>
      <bottom/>
      <diagonal/>
    </border>
    <border>
      <left style="thick">
        <color theme="1"/>
      </left>
      <right/>
      <top style="thick">
        <color theme="1"/>
      </top>
      <bottom/>
      <diagonal/>
    </border>
    <border>
      <left/>
      <right/>
      <top style="thick">
        <color theme="1"/>
      </top>
      <bottom/>
      <diagonal/>
    </border>
    <border>
      <left/>
      <right style="thick">
        <color theme="1"/>
      </right>
      <top style="thick">
        <color theme="1"/>
      </top>
      <bottom/>
      <diagonal/>
    </border>
    <border>
      <left style="thick">
        <color theme="1"/>
      </left>
      <right/>
      <top/>
      <bottom/>
      <diagonal/>
    </border>
    <border>
      <left style="medium">
        <color theme="4" tint="-0.249977111117893"/>
      </left>
      <right style="thick">
        <color theme="1"/>
      </right>
      <top/>
      <bottom/>
      <diagonal/>
    </border>
    <border>
      <left style="thin">
        <color rgb="FF000000"/>
      </left>
      <right style="thick">
        <color theme="1"/>
      </right>
      <top style="thin">
        <color rgb="FF000000"/>
      </top>
      <bottom style="thin">
        <color rgb="FF000000"/>
      </bottom>
      <diagonal/>
    </border>
    <border>
      <left style="thick">
        <color theme="1"/>
      </left>
      <right style="thin">
        <color rgb="FF000000"/>
      </right>
      <top style="thin">
        <color rgb="FF000000"/>
      </top>
      <bottom/>
      <diagonal/>
    </border>
    <border>
      <left style="thin">
        <color rgb="FF000000"/>
      </left>
      <right style="thick">
        <color theme="1"/>
      </right>
      <top style="thin">
        <color rgb="FF000000"/>
      </top>
      <bottom/>
      <diagonal/>
    </border>
    <border>
      <left style="medium">
        <color theme="1"/>
      </left>
      <right/>
      <top style="medium">
        <color theme="1"/>
      </top>
      <bottom style="medium">
        <color theme="1"/>
      </bottom>
      <diagonal/>
    </border>
    <border>
      <left style="medium">
        <color theme="4" tint="-0.249977111117893"/>
      </left>
      <right style="medium">
        <color theme="4" tint="-0.249977111117893"/>
      </right>
      <top style="medium">
        <color theme="1"/>
      </top>
      <bottom style="medium">
        <color theme="1"/>
      </bottom>
      <diagonal/>
    </border>
    <border>
      <left style="medium">
        <color theme="4" tint="-0.249977111117893"/>
      </left>
      <right style="medium">
        <color theme="1"/>
      </right>
      <top style="medium">
        <color theme="1"/>
      </top>
      <bottom style="medium">
        <color theme="1"/>
      </bottom>
      <diagonal/>
    </border>
    <border>
      <left/>
      <right style="medium">
        <color theme="4" tint="-0.249977111117893"/>
      </right>
      <top style="medium">
        <color theme="1"/>
      </top>
      <bottom style="medium">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170" fontId="6" fillId="0" borderId="0" applyFont="0" applyFill="0" applyBorder="0">
      <alignment horizontal="left" vertical="top"/>
    </xf>
    <xf numFmtId="14" fontId="6" fillId="0" borderId="0">
      <alignment horizontal="left"/>
    </xf>
    <xf numFmtId="0" fontId="6" fillId="5" borderId="16">
      <alignment horizontal="center" vertical="center"/>
    </xf>
    <xf numFmtId="14" fontId="6" fillId="0" borderId="0" applyFont="0" applyFill="0" applyBorder="0">
      <alignment horizontal="center" vertical="center"/>
    </xf>
    <xf numFmtId="0" fontId="6" fillId="0" borderId="17" applyNumberFormat="0" applyFont="0" applyFill="0" applyAlignment="0">
      <alignment horizontal="left" vertical="center" wrapText="1"/>
    </xf>
    <xf numFmtId="49" fontId="6" fillId="0" borderId="0" applyFont="0" applyFill="0" applyBorder="0">
      <alignment horizontal="center" vertical="center" wrapText="1"/>
    </xf>
  </cellStyleXfs>
  <cellXfs count="84">
    <xf numFmtId="0" fontId="0" fillId="0" borderId="0" xfId="0"/>
    <xf numFmtId="168" fontId="0" fillId="0" borderId="0" xfId="0" applyNumberFormat="1"/>
    <xf numFmtId="0" fontId="0" fillId="3" borderId="0" xfId="0" applyFill="1"/>
    <xf numFmtId="0" fontId="2" fillId="3" borderId="0" xfId="0" applyFont="1" applyFill="1"/>
    <xf numFmtId="0" fontId="0" fillId="6" borderId="0" xfId="0" applyFill="1"/>
    <xf numFmtId="0" fontId="4" fillId="6" borderId="0" xfId="0" applyFont="1" applyFill="1" applyAlignment="1">
      <alignment horizontal="left" vertical="center" wrapText="1"/>
    </xf>
    <xf numFmtId="0" fontId="0" fillId="6" borderId="0" xfId="0" applyFill="1" applyAlignment="1">
      <alignment vertical="center" wrapText="1"/>
    </xf>
    <xf numFmtId="0" fontId="8" fillId="3" borderId="0" xfId="0" applyFont="1" applyFill="1"/>
    <xf numFmtId="0" fontId="9" fillId="0" borderId="4" xfId="0" applyFont="1" applyBorder="1"/>
    <xf numFmtId="165" fontId="9" fillId="7" borderId="5" xfId="0" applyNumberFormat="1" applyFont="1" applyFill="1" applyBorder="1" applyProtection="1">
      <protection locked="0"/>
    </xf>
    <xf numFmtId="165" fontId="9" fillId="7" borderId="5" xfId="0" applyNumberFormat="1" applyFont="1" applyFill="1" applyBorder="1" applyAlignment="1" applyProtection="1">
      <alignment horizontal="center"/>
      <protection locked="0"/>
    </xf>
    <xf numFmtId="0" fontId="9" fillId="0" borderId="6" xfId="0" applyFont="1" applyBorder="1"/>
    <xf numFmtId="165" fontId="9" fillId="7" borderId="7" xfId="0" applyNumberFormat="1" applyFont="1" applyFill="1" applyBorder="1" applyProtection="1">
      <protection locked="0"/>
    </xf>
    <xf numFmtId="0" fontId="9" fillId="3" borderId="0" xfId="0" applyFont="1" applyFill="1"/>
    <xf numFmtId="169" fontId="9" fillId="3" borderId="0" xfId="0" applyNumberFormat="1" applyFont="1" applyFill="1" applyAlignment="1">
      <alignment horizontal="center"/>
    </xf>
    <xf numFmtId="0" fontId="9" fillId="0" borderId="2" xfId="0" applyFont="1" applyBorder="1"/>
    <xf numFmtId="0" fontId="9" fillId="0" borderId="9" xfId="0" applyFont="1" applyBorder="1"/>
    <xf numFmtId="165" fontId="9" fillId="0" borderId="10" xfId="0" applyNumberFormat="1" applyFont="1" applyBorder="1" applyProtection="1">
      <protection locked="0"/>
    </xf>
    <xf numFmtId="166" fontId="9" fillId="0" borderId="10" xfId="0" applyNumberFormat="1" applyFont="1" applyBorder="1"/>
    <xf numFmtId="10" fontId="9" fillId="0" borderId="10" xfId="0" applyNumberFormat="1" applyFont="1" applyBorder="1" applyProtection="1">
      <protection locked="0"/>
    </xf>
    <xf numFmtId="165" fontId="9" fillId="0" borderId="10" xfId="0" applyNumberFormat="1" applyFont="1" applyBorder="1"/>
    <xf numFmtId="0" fontId="9" fillId="0" borderId="11" xfId="0" applyFont="1" applyBorder="1"/>
    <xf numFmtId="165" fontId="9" fillId="0" borderId="12" xfId="0" applyNumberFormat="1" applyFont="1" applyBorder="1"/>
    <xf numFmtId="165" fontId="9" fillId="3" borderId="0" xfId="0" applyNumberFormat="1" applyFont="1" applyFill="1"/>
    <xf numFmtId="167" fontId="9" fillId="0" borderId="8" xfId="0" applyNumberFormat="1" applyFont="1" applyBorder="1"/>
    <xf numFmtId="167" fontId="9" fillId="0" borderId="10" xfId="0" applyNumberFormat="1" applyFont="1" applyBorder="1"/>
    <xf numFmtId="167" fontId="9" fillId="0" borderId="12" xfId="0" applyNumberFormat="1" applyFont="1" applyBorder="1"/>
    <xf numFmtId="165" fontId="10" fillId="0" borderId="13" xfId="0" applyNumberFormat="1" applyFont="1" applyBorder="1"/>
    <xf numFmtId="165" fontId="11" fillId="0" borderId="13" xfId="0" applyNumberFormat="1" applyFont="1" applyBorder="1"/>
    <xf numFmtId="0" fontId="8" fillId="4" borderId="1" xfId="0" applyFont="1" applyFill="1" applyBorder="1"/>
    <xf numFmtId="165" fontId="7" fillId="4" borderId="14" xfId="0" applyNumberFormat="1" applyFont="1" applyFill="1" applyBorder="1"/>
    <xf numFmtId="164" fontId="9" fillId="0" borderId="13" xfId="1" applyFont="1" applyFill="1" applyBorder="1" applyAlignment="1">
      <alignment horizontal="right"/>
    </xf>
    <xf numFmtId="9" fontId="13" fillId="0" borderId="13" xfId="2" applyFont="1" applyFill="1" applyBorder="1" applyAlignment="1" applyProtection="1">
      <alignment horizontal="right" vertical="center"/>
      <protection locked="0"/>
    </xf>
    <xf numFmtId="0" fontId="14" fillId="2" borderId="2" xfId="0" applyFont="1" applyFill="1" applyBorder="1"/>
    <xf numFmtId="0" fontId="14" fillId="2" borderId="3" xfId="0" applyFont="1" applyFill="1" applyBorder="1"/>
    <xf numFmtId="165" fontId="10" fillId="0" borderId="8" xfId="0" applyNumberFormat="1" applyFont="1" applyBorder="1" applyProtection="1">
      <protection locked="0"/>
    </xf>
    <xf numFmtId="0" fontId="10" fillId="0" borderId="0" xfId="0" applyFont="1"/>
    <xf numFmtId="165" fontId="10" fillId="0" borderId="9" xfId="0" applyNumberFormat="1" applyFont="1" applyBorder="1"/>
    <xf numFmtId="165" fontId="11" fillId="0" borderId="9" xfId="0" applyNumberFormat="1" applyFont="1" applyBorder="1"/>
    <xf numFmtId="0" fontId="10" fillId="8" borderId="19" xfId="0" applyFont="1" applyFill="1" applyBorder="1"/>
    <xf numFmtId="165" fontId="11" fillId="8" borderId="20" xfId="0" applyNumberFormat="1" applyFont="1" applyFill="1" applyBorder="1"/>
    <xf numFmtId="165" fontId="11" fillId="8" borderId="21" xfId="0" applyNumberFormat="1" applyFont="1" applyFill="1" applyBorder="1"/>
    <xf numFmtId="0" fontId="9" fillId="3" borderId="22" xfId="0" applyFont="1" applyFill="1" applyBorder="1"/>
    <xf numFmtId="165" fontId="9" fillId="3" borderId="23" xfId="0" applyNumberFormat="1" applyFont="1" applyFill="1" applyBorder="1"/>
    <xf numFmtId="0" fontId="8" fillId="3" borderId="24" xfId="0" applyFont="1" applyFill="1" applyBorder="1"/>
    <xf numFmtId="0" fontId="9" fillId="3" borderId="25" xfId="0" applyFont="1" applyFill="1" applyBorder="1"/>
    <xf numFmtId="0" fontId="8" fillId="4" borderId="27" xfId="0" applyFont="1" applyFill="1" applyBorder="1"/>
    <xf numFmtId="0" fontId="8" fillId="4" borderId="28" xfId="0" applyFont="1" applyFill="1" applyBorder="1"/>
    <xf numFmtId="165" fontId="7" fillId="4" borderId="29" xfId="0" applyNumberFormat="1" applyFont="1" applyFill="1" applyBorder="1"/>
    <xf numFmtId="164" fontId="9" fillId="0" borderId="26" xfId="1" applyFont="1" applyFill="1" applyBorder="1" applyAlignment="1">
      <alignment horizontal="right"/>
    </xf>
    <xf numFmtId="0" fontId="9" fillId="0" borderId="25" xfId="0" applyFont="1" applyBorder="1"/>
    <xf numFmtId="9" fontId="13" fillId="0" borderId="26" xfId="2" applyFont="1" applyFill="1" applyBorder="1" applyAlignment="1" applyProtection="1">
      <alignment horizontal="right" vertical="center"/>
      <protection locked="0"/>
    </xf>
    <xf numFmtId="0" fontId="11" fillId="2" borderId="30" xfId="0" applyFont="1" applyFill="1" applyBorder="1" applyAlignment="1">
      <alignment horizontal="left"/>
    </xf>
    <xf numFmtId="0" fontId="11" fillId="2" borderId="31" xfId="0" applyFont="1" applyFill="1" applyBorder="1" applyAlignment="1">
      <alignment horizontal="left"/>
    </xf>
    <xf numFmtId="0" fontId="11" fillId="2" borderId="32" xfId="0" applyFont="1" applyFill="1" applyBorder="1" applyAlignment="1">
      <alignment horizontal="left"/>
    </xf>
    <xf numFmtId="0" fontId="11" fillId="2" borderId="30" xfId="0" applyFont="1" applyFill="1" applyBorder="1"/>
    <xf numFmtId="0" fontId="11" fillId="2" borderId="33" xfId="0" applyFont="1" applyFill="1" applyBorder="1"/>
    <xf numFmtId="0" fontId="0" fillId="0" borderId="0" xfId="0" applyAlignment="1">
      <alignment horizontal="left" vertical="top" wrapText="1"/>
    </xf>
    <xf numFmtId="0" fontId="21" fillId="0" borderId="35" xfId="0" applyFont="1" applyBorder="1" applyAlignment="1">
      <alignment horizontal="left" vertical="top" wrapText="1"/>
    </xf>
    <xf numFmtId="0" fontId="21" fillId="0" borderId="36" xfId="0" applyFont="1" applyBorder="1" applyAlignment="1">
      <alignment horizontal="left" vertical="top" wrapText="1"/>
    </xf>
    <xf numFmtId="0" fontId="17" fillId="0" borderId="0" xfId="0" applyFont="1" applyAlignment="1">
      <alignment vertical="top" wrapText="1"/>
    </xf>
    <xf numFmtId="0" fontId="18" fillId="0" borderId="0" xfId="0" applyFont="1" applyAlignment="1">
      <alignment vertical="top"/>
    </xf>
    <xf numFmtId="0" fontId="22" fillId="0" borderId="34" xfId="0" applyFont="1" applyBorder="1" applyAlignment="1">
      <alignment horizontal="left" vertical="top" wrapText="1"/>
    </xf>
    <xf numFmtId="0" fontId="5" fillId="6" borderId="0" xfId="0" applyFont="1" applyFill="1" applyAlignment="1">
      <alignment vertical="center"/>
    </xf>
    <xf numFmtId="0" fontId="3" fillId="6" borderId="0" xfId="0" applyFont="1" applyFill="1" applyAlignment="1">
      <alignment vertical="center"/>
    </xf>
    <xf numFmtId="0" fontId="5" fillId="6" borderId="0" xfId="0" applyFont="1" applyFill="1" applyAlignment="1">
      <alignment horizontal="left" vertical="center"/>
    </xf>
    <xf numFmtId="0" fontId="3" fillId="6" borderId="0" xfId="0" applyFont="1" applyFill="1" applyAlignment="1">
      <alignment horizontal="left" vertical="center"/>
    </xf>
    <xf numFmtId="0" fontId="5" fillId="6" borderId="0" xfId="0" applyFont="1" applyFill="1" applyAlignment="1">
      <alignment horizontal="left" vertical="top" wrapText="1"/>
    </xf>
    <xf numFmtId="0" fontId="4" fillId="6" borderId="0" xfId="0" applyFont="1" applyFill="1" applyAlignment="1">
      <alignment horizontal="left" vertical="top" wrapText="1"/>
    </xf>
    <xf numFmtId="0" fontId="4" fillId="6" borderId="0" xfId="0" applyFont="1" applyFill="1" applyAlignment="1">
      <alignment horizontal="left" vertical="center" wrapText="1"/>
    </xf>
    <xf numFmtId="0" fontId="11" fillId="2" borderId="15" xfId="0" applyFont="1" applyFill="1" applyBorder="1" applyAlignment="1">
      <alignment horizontal="left"/>
    </xf>
    <xf numFmtId="0" fontId="11" fillId="2" borderId="18" xfId="0" applyFont="1" applyFill="1" applyBorder="1" applyAlignment="1">
      <alignment horizontal="left"/>
    </xf>
    <xf numFmtId="0" fontId="25" fillId="0" borderId="34" xfId="0" applyFont="1" applyBorder="1" applyAlignment="1">
      <alignment horizontal="left" vertical="top" wrapText="1"/>
    </xf>
    <xf numFmtId="0" fontId="19" fillId="0" borderId="35" xfId="0" applyFont="1" applyBorder="1" applyAlignment="1">
      <alignment horizontal="left" vertical="top" wrapText="1"/>
    </xf>
    <xf numFmtId="0" fontId="19" fillId="0" borderId="36" xfId="0" applyFont="1" applyBorder="1" applyAlignment="1">
      <alignment horizontal="left" vertical="top" wrapText="1"/>
    </xf>
    <xf numFmtId="0" fontId="19" fillId="0" borderId="39" xfId="0" applyFont="1" applyBorder="1" applyAlignment="1">
      <alignment horizontal="left" vertical="top" wrapText="1"/>
    </xf>
    <xf numFmtId="0" fontId="19" fillId="0" borderId="40" xfId="0" applyFont="1" applyBorder="1" applyAlignment="1">
      <alignment horizontal="left" vertical="top" wrapText="1"/>
    </xf>
    <xf numFmtId="0" fontId="19" fillId="0" borderId="41" xfId="0" applyFont="1" applyBorder="1" applyAlignment="1">
      <alignment horizontal="left" vertical="top" wrapText="1"/>
    </xf>
    <xf numFmtId="0" fontId="20" fillId="0" borderId="37" xfId="0" applyFont="1" applyBorder="1" applyAlignment="1">
      <alignment horizontal="left" vertical="top" wrapText="1"/>
    </xf>
    <xf numFmtId="0" fontId="20" fillId="0" borderId="0" xfId="0" applyFont="1" applyAlignment="1">
      <alignment horizontal="left" vertical="top" wrapText="1"/>
    </xf>
    <xf numFmtId="0" fontId="20" fillId="0" borderId="38" xfId="0" applyFont="1" applyBorder="1" applyAlignment="1">
      <alignment horizontal="left" vertical="top" wrapText="1"/>
    </xf>
    <xf numFmtId="0" fontId="20" fillId="0" borderId="39" xfId="0" applyFont="1" applyBorder="1" applyAlignment="1">
      <alignment horizontal="left" vertical="top" wrapText="1"/>
    </xf>
    <xf numFmtId="0" fontId="20" fillId="0" borderId="40" xfId="0" applyFont="1" applyBorder="1" applyAlignment="1">
      <alignment horizontal="left" vertical="top" wrapText="1"/>
    </xf>
    <xf numFmtId="0" fontId="20" fillId="0" borderId="41" xfId="0" applyFont="1" applyBorder="1" applyAlignment="1">
      <alignment horizontal="left" vertical="top" wrapText="1"/>
    </xf>
  </cellXfs>
  <cellStyles count="9">
    <cellStyle name="Comma" xfId="1" builtinId="3"/>
    <cellStyle name="Custom Field" xfId="7" xr:uid="{38AA20B2-8DB0-4C77-9EB8-83572159E7B2}"/>
    <cellStyle name="Date" xfId="4" xr:uid="{C2840E2D-276A-423F-8B86-E413E935A2BF}"/>
    <cellStyle name="Normal" xfId="0" builtinId="0"/>
    <cellStyle name="Percent" xfId="2" builtinId="5"/>
    <cellStyle name="Phone" xfId="3" xr:uid="{18E07387-C434-4DB0-ABBC-6454AEB59880}"/>
    <cellStyle name="Shipping Date" xfId="6" xr:uid="{52377B26-768C-4291-BAAC-1ED044AD4179}"/>
    <cellStyle name="Shipping Details" xfId="5" xr:uid="{A215490F-1464-4C32-88BA-C4089AEC81AD}"/>
    <cellStyle name="Taxable?" xfId="8" xr:uid="{E2CDF513-E606-4260-96F3-91CE00EDF5A1}"/>
  </cellStyles>
  <dxfs count="11">
    <dxf>
      <fill>
        <patternFill patternType="solid">
          <fgColor indexed="64"/>
          <bgColor theme="9" tint="0.59999389629810485"/>
        </patternFill>
      </fill>
    </dxf>
    <dxf>
      <border outline="0">
        <left style="medium">
          <color theme="4" tint="-0.249977111117893"/>
        </left>
        <right style="medium">
          <color theme="4" tint="-0.249977111117893"/>
        </right>
        <top style="medium">
          <color theme="4" tint="-0.249977111117893"/>
        </top>
        <bottom style="medium">
          <color theme="4" tint="-0.249977111117893"/>
        </bottom>
      </border>
    </dxf>
    <dxf>
      <border>
        <bottom style="medium">
          <color theme="1"/>
        </bottom>
      </border>
    </dxf>
    <dxf>
      <font>
        <strike val="0"/>
        <outline val="0"/>
        <shadow val="0"/>
        <u val="none"/>
        <vertAlign val="baseline"/>
        <sz val="11"/>
        <color auto="1"/>
        <name val="DM Sans"/>
        <scheme val="none"/>
      </font>
      <fill>
        <patternFill patternType="solid">
          <fgColor indexed="64"/>
          <bgColor theme="4" tint="0.59999389629810485"/>
        </patternFill>
      </fill>
    </dxf>
    <dxf>
      <font>
        <b val="0"/>
        <i val="0"/>
        <strike val="0"/>
        <condense val="0"/>
        <extend val="0"/>
        <outline val="0"/>
        <shadow val="0"/>
        <u val="none"/>
        <vertAlign val="baseline"/>
        <sz val="11"/>
        <color auto="1"/>
        <name val="DM Sans"/>
        <scheme val="none"/>
      </font>
      <numFmt numFmtId="165" formatCode="#,###,##0"/>
      <fill>
        <patternFill patternType="none">
          <fgColor indexed="64"/>
          <bgColor indexed="65"/>
        </patternFill>
      </fill>
      <border diagonalUp="0" diagonalDown="0">
        <left style="medium">
          <color theme="4" tint="-0.249977111117893"/>
        </left>
        <right/>
        <top/>
        <bottom style="medium">
          <color theme="4" tint="-0.249977111117893"/>
        </bottom>
      </border>
    </dxf>
    <dxf>
      <font>
        <b val="0"/>
        <i val="0"/>
        <strike val="0"/>
        <condense val="0"/>
        <extend val="0"/>
        <outline val="0"/>
        <shadow val="0"/>
        <u val="none"/>
        <vertAlign val="baseline"/>
        <sz val="11"/>
        <color auto="1"/>
        <name val="DM Sans"/>
        <scheme val="none"/>
      </font>
      <numFmt numFmtId="165" formatCode="#,###,##0"/>
      <fill>
        <patternFill patternType="none">
          <fgColor indexed="64"/>
          <bgColor indexed="65"/>
        </patternFill>
      </fill>
      <border diagonalUp="0" diagonalDown="0">
        <left style="medium">
          <color theme="4" tint="-0.249977111117893"/>
        </left>
        <right style="medium">
          <color theme="4" tint="-0.249977111117893"/>
        </right>
        <top/>
        <bottom style="medium">
          <color theme="4" tint="-0.249977111117893"/>
        </bottom>
      </border>
    </dxf>
    <dxf>
      <font>
        <b val="0"/>
        <i val="0"/>
        <strike val="0"/>
        <condense val="0"/>
        <extend val="0"/>
        <outline val="0"/>
        <shadow val="0"/>
        <u val="none"/>
        <vertAlign val="baseline"/>
        <sz val="11"/>
        <color auto="1"/>
        <name val="DM Sans"/>
        <scheme val="none"/>
      </font>
      <fill>
        <patternFill patternType="none">
          <fgColor indexed="64"/>
          <bgColor indexed="65"/>
        </patternFill>
      </fill>
      <border diagonalUp="0" diagonalDown="0">
        <left/>
        <right/>
        <top/>
        <bottom style="medium">
          <color theme="4" tint="-0.249977111117893"/>
        </bottom>
      </border>
    </dxf>
    <dxf>
      <border diagonalUp="0" diagonalDown="0">
        <left style="thick">
          <color theme="1"/>
        </left>
        <right style="thick">
          <color theme="1"/>
        </right>
        <top style="thick">
          <color theme="1"/>
        </top>
        <bottom style="thick">
          <color theme="1"/>
        </bottom>
      </border>
    </dxf>
    <dxf>
      <font>
        <strike val="0"/>
        <outline val="0"/>
        <shadow val="0"/>
        <u val="none"/>
        <sz val="11"/>
        <name val="DM Sans"/>
        <scheme val="none"/>
      </font>
    </dxf>
    <dxf>
      <border>
        <bottom style="medium">
          <color theme="1"/>
        </bottom>
      </border>
    </dxf>
    <dxf>
      <font>
        <strike val="0"/>
        <outline val="0"/>
        <shadow val="0"/>
        <u val="none"/>
        <vertAlign val="baseline"/>
        <sz val="11"/>
        <color auto="1"/>
        <name val="DM Sans"/>
        <scheme val="none"/>
      </font>
      <fill>
        <patternFill>
          <fgColor indexed="64"/>
          <bgColor theme="4"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Gårdsberegninger!$B$33</c:f>
              <c:strCache>
                <c:ptCount val="1"/>
                <c:pt idx="0">
                  <c:v>Afkast inkl. finansielle omkostninger</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2-54A4-4072-8972-F7BAB872C7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Gårdsberegninger!$C$26:$D$26</c:f>
              <c:strCache>
                <c:ptCount val="2"/>
                <c:pt idx="0">
                  <c:v>365 dage</c:v>
                </c:pt>
                <c:pt idx="1">
                  <c:v>80 dage</c:v>
                </c:pt>
              </c:strCache>
            </c:strRef>
          </c:cat>
          <c:val>
            <c:numRef>
              <c:f>Gårdsberegninger!$C$33:$D$33</c:f>
              <c:numCache>
                <c:formatCode>#,###,##0</c:formatCode>
                <c:ptCount val="2"/>
                <c:pt idx="0">
                  <c:v>11947.905878858612</c:v>
                </c:pt>
                <c:pt idx="1">
                  <c:v>2618.7190967361366</c:v>
                </c:pt>
              </c:numCache>
            </c:numRef>
          </c:val>
          <c:extLst>
            <c:ext xmlns:c16="http://schemas.microsoft.com/office/drawing/2014/chart" uri="{C3380CC4-5D6E-409C-BE32-E72D297353CC}">
              <c16:uniqueId val="{00000000-54A4-4072-8972-F7BAB872C721}"/>
            </c:ext>
          </c:extLst>
        </c:ser>
        <c:dLbls>
          <c:showLegendKey val="0"/>
          <c:showVal val="0"/>
          <c:showCatName val="0"/>
          <c:showSerName val="0"/>
          <c:showPercent val="0"/>
          <c:showBubbleSize val="0"/>
        </c:dLbls>
        <c:gapWidth val="219"/>
        <c:overlap val="-27"/>
        <c:axId val="1103520936"/>
        <c:axId val="1103523816"/>
      </c:barChart>
      <c:catAx>
        <c:axId val="1103520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523816"/>
        <c:crosses val="autoZero"/>
        <c:auto val="1"/>
        <c:lblAlgn val="ctr"/>
        <c:lblOffset val="100"/>
        <c:noMultiLvlLbl val="0"/>
      </c:catAx>
      <c:valAx>
        <c:axId val="1103523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3520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Gårdsberegninger!$B$42</c:f>
              <c:strCache>
                <c:ptCount val="1"/>
                <c:pt idx="0">
                  <c:v>CO2e reduktion, ton/besætning</c:v>
                </c:pt>
              </c:strCache>
            </c:strRef>
          </c:tx>
          <c:spPr>
            <a:solidFill>
              <a:schemeClr val="accent1"/>
            </a:solidFill>
            <a:ln>
              <a:noFill/>
            </a:ln>
            <a:effectLst/>
          </c:spPr>
          <c:invertIfNegative val="0"/>
          <c:dPt>
            <c:idx val="1"/>
            <c:invertIfNegative val="0"/>
            <c:bubble3D val="0"/>
            <c:spPr>
              <a:solidFill>
                <a:schemeClr val="accent2"/>
              </a:solidFill>
              <a:ln>
                <a:noFill/>
              </a:ln>
              <a:effectLst/>
            </c:spPr>
            <c:extLst>
              <c:ext xmlns:c16="http://schemas.microsoft.com/office/drawing/2014/chart" uri="{C3380CC4-5D6E-409C-BE32-E72D297353CC}">
                <c16:uniqueId val="{00000002-7468-4466-A62C-6AE18BDE53F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Gårdsberegninger!$C$38:$D$38</c:f>
              <c:strCache>
                <c:ptCount val="2"/>
                <c:pt idx="0">
                  <c:v>365 dage</c:v>
                </c:pt>
                <c:pt idx="1">
                  <c:v>80 dage</c:v>
                </c:pt>
              </c:strCache>
            </c:strRef>
          </c:cat>
          <c:val>
            <c:numRef>
              <c:f>Gårdsberegninger!$C$42:$D$42</c:f>
              <c:numCache>
                <c:formatCode>#,###,##0</c:formatCode>
                <c:ptCount val="2"/>
                <c:pt idx="0">
                  <c:v>262.77938662500003</c:v>
                </c:pt>
                <c:pt idx="1">
                  <c:v>57.595482000000004</c:v>
                </c:pt>
              </c:numCache>
            </c:numRef>
          </c:val>
          <c:extLst>
            <c:ext xmlns:c16="http://schemas.microsoft.com/office/drawing/2014/chart" uri="{C3380CC4-5D6E-409C-BE32-E72D297353CC}">
              <c16:uniqueId val="{00000000-7468-4466-A62C-6AE18BDE53F5}"/>
            </c:ext>
          </c:extLst>
        </c:ser>
        <c:dLbls>
          <c:showLegendKey val="0"/>
          <c:showVal val="0"/>
          <c:showCatName val="0"/>
          <c:showSerName val="0"/>
          <c:showPercent val="0"/>
          <c:showBubbleSize val="0"/>
        </c:dLbls>
        <c:gapWidth val="219"/>
        <c:overlap val="-27"/>
        <c:axId val="788127360"/>
        <c:axId val="788129520"/>
      </c:barChart>
      <c:catAx>
        <c:axId val="78812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129520"/>
        <c:crosses val="autoZero"/>
        <c:auto val="1"/>
        <c:lblAlgn val="ctr"/>
        <c:lblOffset val="100"/>
        <c:noMultiLvlLbl val="0"/>
      </c:catAx>
      <c:valAx>
        <c:axId val="788129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127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G&#229;rdsberegninger!A1"/><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55029</xdr:colOff>
      <xdr:row>2</xdr:row>
      <xdr:rowOff>56731</xdr:rowOff>
    </xdr:from>
    <xdr:to>
      <xdr:col>13</xdr:col>
      <xdr:colOff>476250</xdr:colOff>
      <xdr:row>23</xdr:row>
      <xdr:rowOff>127794</xdr:rowOff>
    </xdr:to>
    <xdr:grpSp>
      <xdr:nvGrpSpPr>
        <xdr:cNvPr id="2" name="Group 1">
          <a:extLst>
            <a:ext uri="{FF2B5EF4-FFF2-40B4-BE49-F238E27FC236}">
              <a16:creationId xmlns:a16="http://schemas.microsoft.com/office/drawing/2014/main" id="{AE769058-2A6F-47D6-939C-7C6D1758C4FE}"/>
            </a:ext>
          </a:extLst>
        </xdr:cNvPr>
        <xdr:cNvGrpSpPr/>
      </xdr:nvGrpSpPr>
      <xdr:grpSpPr>
        <a:xfrm>
          <a:off x="634467" y="421856"/>
          <a:ext cx="7684033" cy="3904876"/>
          <a:chOff x="292100" y="1446128"/>
          <a:chExt cx="7772400" cy="4343924"/>
        </a:xfrm>
      </xdr:grpSpPr>
      <xdr:pic>
        <xdr:nvPicPr>
          <xdr:cNvPr id="3" name="Picture 2">
            <a:extLst>
              <a:ext uri="{FF2B5EF4-FFF2-40B4-BE49-F238E27FC236}">
                <a16:creationId xmlns:a16="http://schemas.microsoft.com/office/drawing/2014/main" id="{D1388255-9698-774F-23CA-7A3EF85C35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100" y="2143125"/>
            <a:ext cx="7772400" cy="3646927"/>
          </a:xfrm>
          <a:prstGeom prst="rect">
            <a:avLst/>
          </a:prstGeom>
        </xdr:spPr>
      </xdr:pic>
      <xdr:pic>
        <xdr:nvPicPr>
          <xdr:cNvPr id="4" name="Picture 3">
            <a:extLst>
              <a:ext uri="{FF2B5EF4-FFF2-40B4-BE49-F238E27FC236}">
                <a16:creationId xmlns:a16="http://schemas.microsoft.com/office/drawing/2014/main" id="{4F4EE90C-C5F5-EC67-A8D1-40DBD9E0EC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4545" y="1446128"/>
            <a:ext cx="2066925" cy="652513"/>
          </a:xfrm>
          <a:prstGeom prst="rect">
            <a:avLst/>
          </a:prstGeom>
        </xdr:spPr>
      </xdr:pic>
    </xdr:grpSp>
    <xdr:clientData/>
  </xdr:twoCellAnchor>
  <xdr:twoCellAnchor>
    <xdr:from>
      <xdr:col>2</xdr:col>
      <xdr:colOff>19052</xdr:colOff>
      <xdr:row>36</xdr:row>
      <xdr:rowOff>70908</xdr:rowOff>
    </xdr:from>
    <xdr:to>
      <xdr:col>4</xdr:col>
      <xdr:colOff>144992</xdr:colOff>
      <xdr:row>39</xdr:row>
      <xdr:rowOff>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6B845239-D70E-473B-9C37-4A4E0DFA3F16}"/>
            </a:ext>
            <a:ext uri="{147F2762-F138-4A5C-976F-8EAC2B608ADB}">
              <a16:predDERef xmlns:a16="http://schemas.microsoft.com/office/drawing/2014/main" pred="{AE769058-2A6F-47D6-939C-7C6D1758C4FE}"/>
            </a:ext>
          </a:extLst>
        </xdr:cNvPr>
        <xdr:cNvSpPr/>
      </xdr:nvSpPr>
      <xdr:spPr>
        <a:xfrm>
          <a:off x="609602" y="6430433"/>
          <a:ext cx="1341965" cy="475192"/>
        </a:xfrm>
        <a:prstGeom prst="roundRect">
          <a:avLst/>
        </a:prstGeom>
        <a:solidFill>
          <a:schemeClr val="accent2"/>
        </a:solidFill>
        <a:ln w="57150">
          <a:solidFill>
            <a:schemeClr val="accent2">
              <a:lumMod val="75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indent="0" algn="ctr"/>
          <a:r>
            <a:rPr lang="en-US" sz="1100" b="1">
              <a:solidFill>
                <a:schemeClr val="lt1"/>
              </a:solidFill>
              <a:latin typeface="DM Sans" pitchFamily="2" charset="0"/>
            </a:rPr>
            <a:t>BEREGNER</a:t>
          </a:r>
        </a:p>
      </xdr:txBody>
    </xdr:sp>
    <xdr:clientData/>
  </xdr:twoCellAnchor>
  <xdr:twoCellAnchor>
    <xdr:from>
      <xdr:col>1</xdr:col>
      <xdr:colOff>21167</xdr:colOff>
      <xdr:row>0</xdr:row>
      <xdr:rowOff>142875</xdr:rowOff>
    </xdr:from>
    <xdr:to>
      <xdr:col>15</xdr:col>
      <xdr:colOff>11906</xdr:colOff>
      <xdr:row>41</xdr:row>
      <xdr:rowOff>50799</xdr:rowOff>
    </xdr:to>
    <xdr:sp macro="" textlink="">
      <xdr:nvSpPr>
        <xdr:cNvPr id="6" name="Rectangle 5">
          <a:extLst>
            <a:ext uri="{FF2B5EF4-FFF2-40B4-BE49-F238E27FC236}">
              <a16:creationId xmlns:a16="http://schemas.microsoft.com/office/drawing/2014/main" id="{7F1D124A-77A5-4C26-8B87-D7DEEC3C3C07}"/>
            </a:ext>
          </a:extLst>
        </xdr:cNvPr>
        <xdr:cNvSpPr/>
      </xdr:nvSpPr>
      <xdr:spPr>
        <a:xfrm>
          <a:off x="283105" y="142875"/>
          <a:ext cx="8217957" cy="7551737"/>
        </a:xfrm>
        <a:prstGeom prst="rect">
          <a:avLst/>
        </a:prstGeom>
        <a:noFill/>
        <a:ln w="76200">
          <a:solidFill>
            <a:schemeClr val="accent1">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363008</xdr:colOff>
      <xdr:row>1</xdr:row>
      <xdr:rowOff>149225</xdr:rowOff>
    </xdr:from>
    <xdr:to>
      <xdr:col>5</xdr:col>
      <xdr:colOff>170392</xdr:colOff>
      <xdr:row>6</xdr:row>
      <xdr:rowOff>19050</xdr:rowOff>
    </xdr:to>
    <xdr:sp macro="" textlink="">
      <xdr:nvSpPr>
        <xdr:cNvPr id="6" name="Arrow: Left 5">
          <a:extLst>
            <a:ext uri="{FF2B5EF4-FFF2-40B4-BE49-F238E27FC236}">
              <a16:creationId xmlns:a16="http://schemas.microsoft.com/office/drawing/2014/main" id="{C9F505BE-B928-A3AA-869D-169533B3577E}"/>
            </a:ext>
          </a:extLst>
        </xdr:cNvPr>
        <xdr:cNvSpPr/>
      </xdr:nvSpPr>
      <xdr:spPr>
        <a:xfrm>
          <a:off x="5211233" y="339725"/>
          <a:ext cx="1102784" cy="631825"/>
        </a:xfrm>
        <a:prstGeom prst="leftArrow">
          <a:avLst/>
        </a:prstGeom>
        <a:solidFill>
          <a:srgbClr val="FFFF00"/>
        </a:solidFill>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400" b="1">
              <a:solidFill>
                <a:sysClr val="windowText" lastClr="000000"/>
              </a:solidFill>
            </a:rPr>
            <a:t>UDFYLDE</a:t>
          </a:r>
        </a:p>
      </xdr:txBody>
    </xdr:sp>
    <xdr:clientData/>
  </xdr:twoCellAnchor>
  <xdr:twoCellAnchor>
    <xdr:from>
      <xdr:col>1</xdr:col>
      <xdr:colOff>10229</xdr:colOff>
      <xdr:row>7</xdr:row>
      <xdr:rowOff>171450</xdr:rowOff>
    </xdr:from>
    <xdr:to>
      <xdr:col>3</xdr:col>
      <xdr:colOff>603249</xdr:colOff>
      <xdr:row>23</xdr:row>
      <xdr:rowOff>19050</xdr:rowOff>
    </xdr:to>
    <xdr:graphicFrame macro="">
      <xdr:nvGraphicFramePr>
        <xdr:cNvPr id="9" name="Chart 8">
          <a:extLst>
            <a:ext uri="{FF2B5EF4-FFF2-40B4-BE49-F238E27FC236}">
              <a16:creationId xmlns:a16="http://schemas.microsoft.com/office/drawing/2014/main" id="{112598C3-3C98-2DB5-2A2E-3D36D2D74C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7762</xdr:colOff>
      <xdr:row>8</xdr:row>
      <xdr:rowOff>706</xdr:rowOff>
    </xdr:from>
    <xdr:to>
      <xdr:col>12</xdr:col>
      <xdr:colOff>609599</xdr:colOff>
      <xdr:row>22</xdr:row>
      <xdr:rowOff>180975</xdr:rowOff>
    </xdr:to>
    <xdr:graphicFrame macro="">
      <xdr:nvGraphicFramePr>
        <xdr:cNvPr id="11" name="Chart 10">
          <a:extLst>
            <a:ext uri="{FF2B5EF4-FFF2-40B4-BE49-F238E27FC236}">
              <a16:creationId xmlns:a16="http://schemas.microsoft.com/office/drawing/2014/main" id="{7D653699-1F4F-9B12-3C9F-8A5A77F090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287966</xdr:colOff>
      <xdr:row>31</xdr:row>
      <xdr:rowOff>161409</xdr:rowOff>
    </xdr:from>
    <xdr:to>
      <xdr:col>6</xdr:col>
      <xdr:colOff>3176</xdr:colOff>
      <xdr:row>33</xdr:row>
      <xdr:rowOff>25327</xdr:rowOff>
    </xdr:to>
    <xdr:sp macro="" textlink="">
      <xdr:nvSpPr>
        <xdr:cNvPr id="2" name="Arrow: Left 1">
          <a:extLst>
            <a:ext uri="{FF2B5EF4-FFF2-40B4-BE49-F238E27FC236}">
              <a16:creationId xmlns:a16="http://schemas.microsoft.com/office/drawing/2014/main" id="{92334E8D-BFFC-4AFE-BF75-9381C8A56979}"/>
            </a:ext>
          </a:extLst>
        </xdr:cNvPr>
        <xdr:cNvSpPr/>
      </xdr:nvSpPr>
      <xdr:spPr>
        <a:xfrm>
          <a:off x="5792530" y="5821031"/>
          <a:ext cx="999977" cy="262639"/>
        </a:xfrm>
        <a:prstGeom prst="leftArrow">
          <a:avLst/>
        </a:prstGeom>
        <a:solidFill>
          <a:srgbClr val="FFFF00"/>
        </a:solidFill>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200" b="1">
              <a:solidFill>
                <a:sysClr val="windowText" lastClr="000000"/>
              </a:solidFill>
            </a:rPr>
            <a:t>Results</a:t>
          </a:r>
        </a:p>
      </xdr:txBody>
    </xdr:sp>
    <xdr:clientData/>
  </xdr:twoCellAnchor>
  <xdr:twoCellAnchor>
    <xdr:from>
      <xdr:col>4</xdr:col>
      <xdr:colOff>287966</xdr:colOff>
      <xdr:row>31</xdr:row>
      <xdr:rowOff>130969</xdr:rowOff>
    </xdr:from>
    <xdr:to>
      <xdr:col>6</xdr:col>
      <xdr:colOff>122237</xdr:colOff>
      <xdr:row>33</xdr:row>
      <xdr:rowOff>35718</xdr:rowOff>
    </xdr:to>
    <xdr:sp macro="" textlink="">
      <xdr:nvSpPr>
        <xdr:cNvPr id="4" name="Arrow: Left 3">
          <a:extLst>
            <a:ext uri="{FF2B5EF4-FFF2-40B4-BE49-F238E27FC236}">
              <a16:creationId xmlns:a16="http://schemas.microsoft.com/office/drawing/2014/main" id="{F9F0CDE0-5099-4747-8DCC-FC1DE6CF0352}"/>
            </a:ext>
          </a:extLst>
        </xdr:cNvPr>
        <xdr:cNvSpPr/>
      </xdr:nvSpPr>
      <xdr:spPr>
        <a:xfrm>
          <a:off x="5788654" y="5857875"/>
          <a:ext cx="1120146" cy="309562"/>
        </a:xfrm>
        <a:prstGeom prst="leftArrow">
          <a:avLst/>
        </a:prstGeom>
        <a:solidFill>
          <a:srgbClr val="FFFF00"/>
        </a:solidFill>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200" b="1">
              <a:solidFill>
                <a:sysClr val="windowText" lastClr="000000"/>
              </a:solidFill>
            </a:rPr>
            <a:t>RESULTATER</a:t>
          </a:r>
        </a:p>
      </xdr:txBody>
    </xdr:sp>
    <xdr:clientData/>
  </xdr:twoCellAnchor>
  <xdr:twoCellAnchor>
    <xdr:from>
      <xdr:col>4</xdr:col>
      <xdr:colOff>285750</xdr:colOff>
      <xdr:row>40</xdr:row>
      <xdr:rowOff>142874</xdr:rowOff>
    </xdr:from>
    <xdr:to>
      <xdr:col>6</xdr:col>
      <xdr:colOff>123196</xdr:colOff>
      <xdr:row>42</xdr:row>
      <xdr:rowOff>20636</xdr:rowOff>
    </xdr:to>
    <xdr:sp macro="" textlink="">
      <xdr:nvSpPr>
        <xdr:cNvPr id="3" name="Arrow: Left 2">
          <a:extLst>
            <a:ext uri="{FF2B5EF4-FFF2-40B4-BE49-F238E27FC236}">
              <a16:creationId xmlns:a16="http://schemas.microsoft.com/office/drawing/2014/main" id="{48D69EC0-F327-4F42-9B46-87259608E7DC}"/>
            </a:ext>
          </a:extLst>
        </xdr:cNvPr>
        <xdr:cNvSpPr/>
      </xdr:nvSpPr>
      <xdr:spPr>
        <a:xfrm>
          <a:off x="5786438" y="7072312"/>
          <a:ext cx="1123321" cy="306387"/>
        </a:xfrm>
        <a:prstGeom prst="leftArrow">
          <a:avLst/>
        </a:prstGeom>
        <a:solidFill>
          <a:srgbClr val="FFFF00"/>
        </a:solidFill>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200" b="1">
              <a:solidFill>
                <a:sysClr val="windowText" lastClr="000000"/>
              </a:solidFill>
            </a:rPr>
            <a:t>RESULTATER</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14A37F-7876-4B59-BCEF-3290511A4193}" name="Table1" displayName="Table1" ref="B26:D33" totalsRowShown="0" headerRowDxfId="10" dataDxfId="8" headerRowBorderDxfId="9" tableBorderDxfId="7">
  <tableColumns count="3">
    <tableColumn id="1" xr3:uid="{23F0339B-AF97-447F-97E5-9602856939D1}" name="Fordele ved brug af Bovaer, DKK/besætning" dataDxfId="6"/>
    <tableColumn id="2" xr3:uid="{C89B852A-AD67-4A00-9583-18FF302573B6}" name="365 dage" dataDxfId="5"/>
    <tableColumn id="3" xr3:uid="{B869EC67-7C0A-45D3-8EB2-B455319713FE}" name="80 dage" dataDxfId="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2C7F770-30EF-4122-B1CC-47353B927E4B}" name="Table2" displayName="Table2" ref="B38:D42" totalsRowShown="0" headerRowDxfId="3" headerRowBorderDxfId="2" tableBorderDxfId="1">
  <tableColumns count="3">
    <tableColumn id="1" xr3:uid="{E4D9A25C-40D3-406E-9A4C-51639C3D2B0F}" name="Fordele for klimaet ved brug af Bovaer" dataDxfId="0"/>
    <tableColumn id="2" xr3:uid="{BDC25F1D-EB7C-4B3C-833E-86E14F033E62}" name="365 dage"/>
    <tableColumn id="3" xr3:uid="{7860137C-4936-44A9-9F96-5C744956FFF2}" name="80 dage">
      <calculatedColumnFormula>C39*(80/365)</calculatedColumnFormula>
    </tableColumn>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7D3CE-AA59-464D-BAA2-515B45277789}">
  <dimension ref="B2:O41"/>
  <sheetViews>
    <sheetView showGridLines="0" tabSelected="1" zoomScale="80" zoomScaleNormal="80" workbookViewId="0">
      <selection activeCell="P2" sqref="P2"/>
    </sheetView>
  </sheetViews>
  <sheetFormatPr defaultRowHeight="14.5" x14ac:dyDescent="0.35"/>
  <cols>
    <col min="1" max="1" width="3.54296875" customWidth="1"/>
    <col min="2" max="2" width="4.7265625" customWidth="1"/>
    <col min="12" max="12" width="13.453125" customWidth="1"/>
    <col min="13" max="13" width="11.81640625" customWidth="1"/>
    <col min="14" max="14" width="12.7265625" customWidth="1"/>
    <col min="16" max="16" width="5.54296875" customWidth="1"/>
  </cols>
  <sheetData>
    <row r="2" spans="2:15" x14ac:dyDescent="0.35">
      <c r="B2" s="4"/>
      <c r="C2" s="4"/>
      <c r="D2" s="4"/>
      <c r="E2" s="4"/>
      <c r="F2" s="4"/>
      <c r="G2" s="4"/>
      <c r="H2" s="4"/>
      <c r="I2" s="4"/>
      <c r="J2" s="4"/>
      <c r="K2" s="4"/>
      <c r="L2" s="4"/>
      <c r="M2" s="4"/>
      <c r="N2" s="4"/>
      <c r="O2" s="4"/>
    </row>
    <row r="3" spans="2:15" x14ac:dyDescent="0.35">
      <c r="B3" s="4"/>
      <c r="C3" s="4"/>
      <c r="D3" s="4"/>
      <c r="E3" s="4"/>
      <c r="F3" s="4"/>
      <c r="G3" s="4"/>
      <c r="H3" s="4"/>
      <c r="I3" s="4"/>
      <c r="J3" s="4"/>
      <c r="K3" s="4"/>
      <c r="L3" s="4"/>
      <c r="M3" s="4"/>
      <c r="N3" s="4"/>
      <c r="O3" s="4"/>
    </row>
    <row r="4" spans="2:15" x14ac:dyDescent="0.35">
      <c r="B4" s="4"/>
      <c r="C4" s="4"/>
      <c r="D4" s="4"/>
      <c r="E4" s="4"/>
      <c r="F4" s="4"/>
      <c r="G4" s="4"/>
      <c r="H4" s="4"/>
      <c r="I4" s="4"/>
      <c r="J4" s="4"/>
      <c r="K4" s="4"/>
      <c r="L4" s="4"/>
      <c r="M4" s="4"/>
      <c r="N4" s="4"/>
      <c r="O4" s="4"/>
    </row>
    <row r="5" spans="2:15" x14ac:dyDescent="0.35">
      <c r="B5" s="4"/>
      <c r="C5" s="4"/>
      <c r="D5" s="4"/>
      <c r="E5" s="4"/>
      <c r="F5" s="4"/>
      <c r="G5" s="4"/>
      <c r="H5" s="4"/>
      <c r="I5" s="4"/>
      <c r="J5" s="4"/>
      <c r="K5" s="4"/>
      <c r="L5" s="4"/>
      <c r="M5" s="4"/>
      <c r="N5" s="4"/>
      <c r="O5" s="4"/>
    </row>
    <row r="6" spans="2:15" x14ac:dyDescent="0.35">
      <c r="B6" s="4"/>
      <c r="C6" s="4"/>
      <c r="D6" s="4"/>
      <c r="E6" s="4"/>
      <c r="F6" s="4"/>
      <c r="G6" s="4"/>
      <c r="H6" s="4"/>
      <c r="I6" s="4"/>
      <c r="J6" s="4"/>
      <c r="K6" s="4"/>
      <c r="L6" s="4"/>
      <c r="M6" s="4"/>
      <c r="N6" s="4"/>
      <c r="O6" s="4"/>
    </row>
    <row r="7" spans="2:15" x14ac:dyDescent="0.35">
      <c r="B7" s="4"/>
      <c r="C7" s="4"/>
      <c r="D7" s="4"/>
      <c r="E7" s="4"/>
      <c r="F7" s="4"/>
      <c r="G7" s="4"/>
      <c r="H7" s="4"/>
      <c r="I7" s="4"/>
      <c r="J7" s="4"/>
      <c r="K7" s="4"/>
      <c r="L7" s="4"/>
      <c r="M7" s="4"/>
      <c r="N7" s="4"/>
      <c r="O7" s="4"/>
    </row>
    <row r="8" spans="2:15" x14ac:dyDescent="0.35">
      <c r="B8" s="4"/>
      <c r="C8" s="4"/>
      <c r="D8" s="4"/>
      <c r="E8" s="4"/>
      <c r="F8" s="4"/>
      <c r="G8" s="4"/>
      <c r="H8" s="4"/>
      <c r="I8" s="4"/>
      <c r="J8" s="4"/>
      <c r="K8" s="4"/>
      <c r="L8" s="4"/>
      <c r="M8" s="4"/>
      <c r="N8" s="4"/>
      <c r="O8" s="4"/>
    </row>
    <row r="9" spans="2:15" x14ac:dyDescent="0.35">
      <c r="B9" s="4"/>
      <c r="C9" s="4"/>
      <c r="D9" s="4"/>
      <c r="E9" s="4"/>
      <c r="F9" s="4"/>
      <c r="G9" s="4"/>
      <c r="H9" s="4"/>
      <c r="I9" s="4"/>
      <c r="J9" s="4"/>
      <c r="K9" s="4"/>
      <c r="L9" s="4"/>
      <c r="M9" s="4"/>
      <c r="N9" s="4"/>
      <c r="O9" s="4"/>
    </row>
    <row r="10" spans="2:15" x14ac:dyDescent="0.35">
      <c r="B10" s="4"/>
      <c r="C10" s="4"/>
      <c r="D10" s="4"/>
      <c r="E10" s="4"/>
      <c r="F10" s="4"/>
      <c r="G10" s="4"/>
      <c r="H10" s="4"/>
      <c r="I10" s="4"/>
      <c r="J10" s="4"/>
      <c r="K10" s="4"/>
      <c r="L10" s="4"/>
      <c r="M10" s="4"/>
      <c r="N10" s="4"/>
      <c r="O10" s="4"/>
    </row>
    <row r="11" spans="2:15" x14ac:dyDescent="0.35">
      <c r="B11" s="4"/>
      <c r="C11" s="4"/>
      <c r="D11" s="4"/>
      <c r="E11" s="4"/>
      <c r="F11" s="4"/>
      <c r="G11" s="4"/>
      <c r="H11" s="4"/>
      <c r="I11" s="4"/>
      <c r="J11" s="4"/>
      <c r="K11" s="4"/>
      <c r="L11" s="4"/>
      <c r="M11" s="4"/>
      <c r="N11" s="4"/>
      <c r="O11" s="4"/>
    </row>
    <row r="12" spans="2:15" x14ac:dyDescent="0.35">
      <c r="B12" s="4"/>
      <c r="C12" s="4"/>
      <c r="D12" s="4"/>
      <c r="E12" s="4"/>
      <c r="F12" s="4"/>
      <c r="G12" s="4"/>
      <c r="H12" s="4"/>
      <c r="I12" s="4"/>
      <c r="J12" s="4"/>
      <c r="K12" s="4"/>
      <c r="L12" s="4"/>
      <c r="M12" s="4"/>
      <c r="N12" s="4"/>
      <c r="O12" s="4"/>
    </row>
    <row r="13" spans="2:15" x14ac:dyDescent="0.35">
      <c r="B13" s="4"/>
      <c r="C13" s="4"/>
      <c r="D13" s="4"/>
      <c r="E13" s="4"/>
      <c r="F13" s="4"/>
      <c r="G13" s="4"/>
      <c r="H13" s="4"/>
      <c r="I13" s="4"/>
      <c r="J13" s="4"/>
      <c r="K13" s="4"/>
      <c r="L13" s="4"/>
      <c r="M13" s="4"/>
      <c r="N13" s="4"/>
      <c r="O13" s="4"/>
    </row>
    <row r="14" spans="2:15" x14ac:dyDescent="0.35">
      <c r="B14" s="4"/>
      <c r="C14" s="4"/>
      <c r="D14" s="4"/>
      <c r="E14" s="4"/>
      <c r="F14" s="4"/>
      <c r="G14" s="4"/>
      <c r="H14" s="4"/>
      <c r="I14" s="4"/>
      <c r="J14" s="4"/>
      <c r="K14" s="4"/>
      <c r="L14" s="4"/>
      <c r="M14" s="4"/>
      <c r="N14" s="4"/>
      <c r="O14" s="4"/>
    </row>
    <row r="15" spans="2:15" x14ac:dyDescent="0.35">
      <c r="B15" s="4"/>
      <c r="C15" s="4"/>
      <c r="D15" s="4"/>
      <c r="E15" s="4"/>
      <c r="F15" s="4"/>
      <c r="G15" s="4"/>
      <c r="H15" s="4"/>
      <c r="I15" s="4"/>
      <c r="J15" s="4"/>
      <c r="K15" s="4"/>
      <c r="L15" s="4"/>
      <c r="M15" s="4"/>
      <c r="N15" s="4"/>
      <c r="O15" s="4"/>
    </row>
    <row r="16" spans="2:15" x14ac:dyDescent="0.35">
      <c r="B16" s="4"/>
      <c r="C16" s="4"/>
      <c r="D16" s="4"/>
      <c r="E16" s="4"/>
      <c r="F16" s="4"/>
      <c r="G16" s="4"/>
      <c r="H16" s="4"/>
      <c r="I16" s="4"/>
      <c r="J16" s="4"/>
      <c r="K16" s="4"/>
      <c r="L16" s="4"/>
      <c r="M16" s="4"/>
      <c r="N16" s="4"/>
      <c r="O16" s="4"/>
    </row>
    <row r="17" spans="2:15" x14ac:dyDescent="0.35">
      <c r="B17" s="4"/>
      <c r="C17" s="4"/>
      <c r="D17" s="4"/>
      <c r="E17" s="4"/>
      <c r="F17" s="4"/>
      <c r="G17" s="4"/>
      <c r="H17" s="4"/>
      <c r="I17" s="4"/>
      <c r="J17" s="4"/>
      <c r="K17" s="4"/>
      <c r="L17" s="4"/>
      <c r="M17" s="4"/>
      <c r="N17" s="4"/>
      <c r="O17" s="4"/>
    </row>
    <row r="18" spans="2:15" x14ac:dyDescent="0.35">
      <c r="B18" s="4"/>
      <c r="C18" s="4"/>
      <c r="D18" s="4"/>
      <c r="E18" s="4"/>
      <c r="F18" s="4"/>
      <c r="G18" s="4"/>
      <c r="H18" s="4"/>
      <c r="I18" s="4"/>
      <c r="J18" s="4"/>
      <c r="K18" s="4"/>
      <c r="L18" s="4"/>
      <c r="M18" s="4"/>
      <c r="N18" s="4"/>
      <c r="O18" s="4"/>
    </row>
    <row r="19" spans="2:15" x14ac:dyDescent="0.35">
      <c r="B19" s="4"/>
      <c r="C19" s="4"/>
      <c r="D19" s="4"/>
      <c r="E19" s="4"/>
      <c r="F19" s="4"/>
      <c r="G19" s="4"/>
      <c r="H19" s="4"/>
      <c r="I19" s="4"/>
      <c r="J19" s="4"/>
      <c r="K19" s="4"/>
      <c r="L19" s="4"/>
      <c r="M19" s="4"/>
      <c r="N19" s="4"/>
      <c r="O19" s="4"/>
    </row>
    <row r="20" spans="2:15" x14ac:dyDescent="0.35">
      <c r="B20" s="4"/>
      <c r="C20" s="4"/>
      <c r="D20" s="4"/>
      <c r="E20" s="4"/>
      <c r="F20" s="4"/>
      <c r="G20" s="4"/>
      <c r="H20" s="4"/>
      <c r="I20" s="4"/>
      <c r="J20" s="4"/>
      <c r="K20" s="4"/>
      <c r="L20" s="4"/>
      <c r="M20" s="4"/>
      <c r="N20" s="4"/>
      <c r="O20" s="4"/>
    </row>
    <row r="21" spans="2:15" x14ac:dyDescent="0.35">
      <c r="B21" s="4"/>
      <c r="C21" s="4"/>
      <c r="D21" s="4"/>
      <c r="E21" s="4"/>
      <c r="F21" s="4"/>
      <c r="G21" s="4"/>
      <c r="H21" s="4"/>
      <c r="I21" s="4"/>
      <c r="J21" s="4"/>
      <c r="K21" s="4"/>
      <c r="L21" s="4"/>
      <c r="M21" s="4"/>
      <c r="N21" s="4"/>
      <c r="O21" s="4"/>
    </row>
    <row r="22" spans="2:15" x14ac:dyDescent="0.35">
      <c r="B22" s="4"/>
      <c r="C22" s="4"/>
      <c r="D22" s="4"/>
      <c r="E22" s="4"/>
      <c r="F22" s="4"/>
      <c r="G22" s="4"/>
      <c r="H22" s="4"/>
      <c r="I22" s="4"/>
      <c r="J22" s="4"/>
      <c r="K22" s="4"/>
      <c r="L22" s="4"/>
      <c r="M22" s="4"/>
      <c r="N22" s="4"/>
      <c r="O22" s="4"/>
    </row>
    <row r="23" spans="2:15" x14ac:dyDescent="0.35">
      <c r="B23" s="4"/>
      <c r="C23" s="4"/>
      <c r="D23" s="4"/>
      <c r="E23" s="4"/>
      <c r="F23" s="4"/>
      <c r="G23" s="4"/>
      <c r="H23" s="4"/>
      <c r="I23" s="4"/>
      <c r="J23" s="4"/>
      <c r="K23" s="4"/>
      <c r="L23" s="4"/>
      <c r="M23" s="4"/>
      <c r="N23" s="4"/>
      <c r="O23" s="4"/>
    </row>
    <row r="24" spans="2:15" x14ac:dyDescent="0.35">
      <c r="B24" s="4"/>
      <c r="C24" s="4"/>
      <c r="D24" s="4"/>
      <c r="E24" s="4"/>
      <c r="F24" s="4"/>
      <c r="G24" s="4"/>
      <c r="H24" s="4"/>
      <c r="I24" s="4"/>
      <c r="J24" s="4"/>
      <c r="K24" s="4"/>
      <c r="L24" s="4"/>
      <c r="M24" s="4"/>
      <c r="N24" s="4"/>
      <c r="O24" s="4"/>
    </row>
    <row r="25" spans="2:15" ht="19" customHeight="1" x14ac:dyDescent="0.35">
      <c r="B25" s="4"/>
      <c r="C25" s="67" t="s">
        <v>0</v>
      </c>
      <c r="D25" s="67"/>
      <c r="E25" s="67"/>
      <c r="F25" s="67"/>
      <c r="G25" s="67"/>
      <c r="H25" s="67"/>
      <c r="I25" s="67"/>
      <c r="J25" s="67"/>
      <c r="K25" s="67"/>
      <c r="L25" s="67"/>
      <c r="M25" s="67"/>
      <c r="N25" s="67"/>
      <c r="O25" s="67"/>
    </row>
    <row r="26" spans="2:15" ht="19" customHeight="1" x14ac:dyDescent="0.35">
      <c r="B26" s="4"/>
      <c r="C26" s="67"/>
      <c r="D26" s="67"/>
      <c r="E26" s="67"/>
      <c r="F26" s="67"/>
      <c r="G26" s="67"/>
      <c r="H26" s="67"/>
      <c r="I26" s="67"/>
      <c r="J26" s="67"/>
      <c r="K26" s="67"/>
      <c r="L26" s="67"/>
      <c r="M26" s="67"/>
      <c r="N26" s="67"/>
      <c r="O26" s="67"/>
    </row>
    <row r="27" spans="2:15" ht="16" customHeight="1" x14ac:dyDescent="0.35">
      <c r="B27" s="4"/>
      <c r="C27" s="68" t="s">
        <v>1</v>
      </c>
      <c r="D27" s="68"/>
      <c r="E27" s="68"/>
      <c r="F27" s="68"/>
      <c r="G27" s="68"/>
      <c r="H27" s="68"/>
      <c r="I27" s="68"/>
      <c r="J27" s="68"/>
      <c r="K27" s="68"/>
      <c r="L27" s="68"/>
      <c r="M27" s="68"/>
      <c r="N27" s="68"/>
      <c r="O27" s="4"/>
    </row>
    <row r="28" spans="2:15" ht="16" customHeight="1" x14ac:dyDescent="0.35">
      <c r="B28" s="4"/>
      <c r="C28" s="68"/>
      <c r="D28" s="68"/>
      <c r="E28" s="68"/>
      <c r="F28" s="68"/>
      <c r="G28" s="68"/>
      <c r="H28" s="68"/>
      <c r="I28" s="68"/>
      <c r="J28" s="68"/>
      <c r="K28" s="68"/>
      <c r="L28" s="68"/>
      <c r="M28" s="68"/>
      <c r="N28" s="68"/>
      <c r="O28" s="4"/>
    </row>
    <row r="29" spans="2:15" ht="14.5" customHeight="1" x14ac:dyDescent="0.35">
      <c r="B29" s="4"/>
      <c r="C29" s="69" t="s">
        <v>2</v>
      </c>
      <c r="D29" s="69"/>
      <c r="E29" s="69"/>
      <c r="F29" s="69"/>
      <c r="G29" s="69"/>
      <c r="H29" s="69"/>
      <c r="I29" s="69"/>
      <c r="J29" s="69"/>
      <c r="K29" s="69"/>
      <c r="L29" s="69"/>
      <c r="M29" s="69"/>
      <c r="N29" s="69"/>
      <c r="O29" s="6"/>
    </row>
    <row r="30" spans="2:15" ht="26.15" customHeight="1" x14ac:dyDescent="0.35">
      <c r="B30" s="4"/>
      <c r="C30" s="69"/>
      <c r="D30" s="69"/>
      <c r="E30" s="69"/>
      <c r="F30" s="69"/>
      <c r="G30" s="69"/>
      <c r="H30" s="69"/>
      <c r="I30" s="69"/>
      <c r="J30" s="69"/>
      <c r="K30" s="69"/>
      <c r="L30" s="69"/>
      <c r="M30" s="69"/>
      <c r="N30" s="69"/>
      <c r="O30" s="6"/>
    </row>
    <row r="31" spans="2:15" ht="16" customHeight="1" x14ac:dyDescent="0.35">
      <c r="B31" s="4"/>
      <c r="C31" s="5"/>
      <c r="D31" s="5"/>
      <c r="E31" s="5"/>
      <c r="F31" s="5"/>
      <c r="G31" s="5"/>
      <c r="H31" s="5"/>
      <c r="I31" s="5"/>
      <c r="J31" s="5"/>
      <c r="K31" s="5"/>
      <c r="L31" s="5"/>
      <c r="M31" s="5"/>
      <c r="N31" s="5"/>
      <c r="O31" s="6"/>
    </row>
    <row r="32" spans="2:15" ht="19" x14ac:dyDescent="0.35">
      <c r="B32" s="4"/>
      <c r="C32" s="65" t="s">
        <v>3</v>
      </c>
      <c r="D32" s="66"/>
      <c r="E32" s="66"/>
      <c r="F32" s="66"/>
      <c r="G32" s="66"/>
      <c r="H32" s="66"/>
      <c r="I32" s="66"/>
      <c r="J32" s="66"/>
      <c r="K32" s="66"/>
      <c r="L32" s="66"/>
      <c r="M32" s="66"/>
      <c r="N32" s="66"/>
      <c r="O32" s="4"/>
    </row>
    <row r="33" spans="2:15" ht="16" customHeight="1" x14ac:dyDescent="0.35">
      <c r="B33" s="4"/>
      <c r="C33" s="69" t="s">
        <v>4</v>
      </c>
      <c r="D33" s="69"/>
      <c r="E33" s="69"/>
      <c r="F33" s="69"/>
      <c r="G33" s="69"/>
      <c r="H33" s="69"/>
      <c r="I33" s="69"/>
      <c r="J33" s="69"/>
      <c r="K33" s="69"/>
      <c r="L33" s="69"/>
      <c r="M33" s="69"/>
      <c r="N33" s="69"/>
      <c r="O33" s="4"/>
    </row>
    <row r="34" spans="2:15" x14ac:dyDescent="0.35">
      <c r="B34" s="4"/>
      <c r="C34" s="69"/>
      <c r="D34" s="69"/>
      <c r="E34" s="69"/>
      <c r="F34" s="69"/>
      <c r="G34" s="69"/>
      <c r="H34" s="69"/>
      <c r="I34" s="69"/>
      <c r="J34" s="69"/>
      <c r="K34" s="69"/>
      <c r="L34" s="69"/>
      <c r="M34" s="69"/>
      <c r="N34" s="69"/>
      <c r="O34" s="4"/>
    </row>
    <row r="35" spans="2:15" ht="16" x14ac:dyDescent="0.35">
      <c r="B35" s="4"/>
      <c r="C35" s="5"/>
      <c r="D35" s="5"/>
      <c r="E35" s="5"/>
      <c r="F35" s="5"/>
      <c r="G35" s="5"/>
      <c r="H35" s="5"/>
      <c r="I35" s="5"/>
      <c r="J35" s="5"/>
      <c r="K35" s="5"/>
      <c r="L35" s="5"/>
      <c r="M35" s="5"/>
      <c r="N35" s="5"/>
      <c r="O35" s="4"/>
    </row>
    <row r="36" spans="2:15" ht="14.5" customHeight="1" x14ac:dyDescent="0.35">
      <c r="B36" s="4"/>
      <c r="C36" s="63" t="s">
        <v>5</v>
      </c>
      <c r="D36" s="64"/>
      <c r="E36" s="64"/>
      <c r="F36" s="64"/>
      <c r="G36" s="64"/>
      <c r="H36" s="64"/>
      <c r="I36" s="64"/>
      <c r="J36" s="64"/>
      <c r="K36" s="64"/>
      <c r="L36" s="64"/>
      <c r="M36" s="64"/>
      <c r="N36" s="64"/>
      <c r="O36" s="4"/>
    </row>
    <row r="37" spans="2:15" ht="14.5" customHeight="1" x14ac:dyDescent="0.35">
      <c r="B37" s="4"/>
      <c r="C37" s="65"/>
      <c r="D37" s="66"/>
      <c r="E37" s="66"/>
      <c r="F37" s="66"/>
      <c r="G37" s="66"/>
      <c r="H37" s="66"/>
      <c r="I37" s="66"/>
      <c r="J37" s="66"/>
      <c r="K37" s="66"/>
      <c r="L37" s="66"/>
      <c r="M37" s="66"/>
      <c r="N37" s="66"/>
      <c r="O37" s="4"/>
    </row>
    <row r="38" spans="2:15" ht="14.5" customHeight="1" x14ac:dyDescent="0.35">
      <c r="B38" s="4"/>
      <c r="C38" s="5"/>
      <c r="D38" s="5"/>
      <c r="E38" s="5"/>
      <c r="F38" s="5"/>
      <c r="G38" s="5"/>
      <c r="H38" s="5"/>
      <c r="I38" s="5"/>
      <c r="J38" s="5"/>
      <c r="K38" s="5"/>
      <c r="L38" s="5"/>
      <c r="M38" s="5"/>
      <c r="N38" s="5"/>
      <c r="O38" s="4"/>
    </row>
    <row r="39" spans="2:15" x14ac:dyDescent="0.35">
      <c r="B39" s="4"/>
      <c r="C39" s="4"/>
      <c r="D39" s="4"/>
      <c r="E39" s="4"/>
      <c r="F39" s="4"/>
      <c r="G39" s="4"/>
      <c r="H39" s="4"/>
      <c r="I39" s="4"/>
      <c r="J39" s="4"/>
      <c r="K39" s="4"/>
      <c r="L39" s="4"/>
      <c r="M39" s="4"/>
      <c r="N39" s="4"/>
      <c r="O39" s="4"/>
    </row>
    <row r="40" spans="2:15" x14ac:dyDescent="0.35">
      <c r="B40" s="4"/>
      <c r="C40" s="4"/>
      <c r="D40" s="4"/>
      <c r="E40" s="4"/>
      <c r="F40" s="4"/>
      <c r="G40" s="4"/>
      <c r="H40" s="4"/>
      <c r="I40" s="4"/>
      <c r="J40" s="4"/>
      <c r="K40" s="4"/>
      <c r="L40" s="4"/>
      <c r="M40" s="4"/>
      <c r="N40" s="4"/>
      <c r="O40" s="4"/>
    </row>
    <row r="41" spans="2:15" x14ac:dyDescent="0.35">
      <c r="B41" s="4"/>
      <c r="C41" s="4"/>
      <c r="D41" s="4"/>
      <c r="E41" s="4"/>
      <c r="F41" s="4"/>
      <c r="G41" s="4"/>
      <c r="H41" s="4"/>
      <c r="I41" s="4"/>
      <c r="J41" s="4"/>
      <c r="K41" s="4"/>
      <c r="L41" s="4"/>
      <c r="M41" s="4"/>
      <c r="N41" s="4"/>
      <c r="O41" s="4"/>
    </row>
  </sheetData>
  <mergeCells count="7">
    <mergeCell ref="C36:N36"/>
    <mergeCell ref="C37:N37"/>
    <mergeCell ref="C25:O26"/>
    <mergeCell ref="C27:N28"/>
    <mergeCell ref="C29:N30"/>
    <mergeCell ref="C32:N32"/>
    <mergeCell ref="C33:N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CD759-6265-4AA4-963A-7408AB23777C}">
  <dimension ref="A1:O73"/>
  <sheetViews>
    <sheetView showGridLines="0" zoomScale="68" zoomScaleNormal="100" workbookViewId="0">
      <selection activeCell="H61" sqref="H61"/>
    </sheetView>
  </sheetViews>
  <sheetFormatPr defaultRowHeight="15" customHeight="1" x14ac:dyDescent="0.35"/>
  <cols>
    <col min="2" max="2" width="49.54296875" customWidth="1"/>
    <col min="3" max="3" width="11.1796875" bestFit="1" customWidth="1"/>
    <col min="4" max="4" width="9.453125" customWidth="1"/>
    <col min="5" max="6" width="9.1796875" customWidth="1"/>
    <col min="7" max="7" width="8.54296875" bestFit="1" customWidth="1"/>
    <col min="8" max="8" width="5.1796875" bestFit="1" customWidth="1"/>
  </cols>
  <sheetData>
    <row r="1" spans="1:15" ht="15" customHeight="1" thickBot="1" x14ac:dyDescent="0.4">
      <c r="A1" t="s">
        <v>6</v>
      </c>
    </row>
    <row r="2" spans="1:15" x14ac:dyDescent="0.4">
      <c r="B2" s="33" t="s">
        <v>7</v>
      </c>
      <c r="C2" s="34" t="s">
        <v>8</v>
      </c>
      <c r="D2" s="7"/>
      <c r="E2" s="3"/>
      <c r="F2" s="61"/>
      <c r="G2" s="61"/>
    </row>
    <row r="3" spans="1:15" ht="15" customHeight="1" x14ac:dyDescent="0.4">
      <c r="B3" s="8" t="s">
        <v>9</v>
      </c>
      <c r="C3" s="9">
        <v>245</v>
      </c>
      <c r="D3" s="7"/>
      <c r="E3" s="3"/>
      <c r="F3" s="60"/>
      <c r="G3" s="60"/>
      <c r="H3" s="60"/>
      <c r="I3" s="60"/>
      <c r="J3" s="60"/>
      <c r="K3" s="60"/>
      <c r="L3" s="60"/>
      <c r="M3" s="60"/>
      <c r="N3" s="60"/>
      <c r="O3" s="60"/>
    </row>
    <row r="4" spans="1:15" ht="14.5" hidden="1" customHeight="1" thickBot="1" x14ac:dyDescent="0.45">
      <c r="B4" s="8" t="s">
        <v>10</v>
      </c>
      <c r="C4" s="10" t="s">
        <v>11</v>
      </c>
      <c r="D4" s="7"/>
      <c r="E4" s="3"/>
      <c r="F4" s="60"/>
      <c r="G4" s="60"/>
      <c r="H4" s="60"/>
      <c r="I4" s="60"/>
      <c r="J4" s="60"/>
      <c r="K4" s="60"/>
      <c r="L4" s="60"/>
      <c r="M4" s="60"/>
      <c r="N4" s="60"/>
      <c r="O4" s="60"/>
    </row>
    <row r="5" spans="1:15" x14ac:dyDescent="0.4">
      <c r="B5" s="8" t="s">
        <v>12</v>
      </c>
      <c r="C5" s="9">
        <v>10800</v>
      </c>
      <c r="D5" s="7"/>
      <c r="E5" s="3"/>
      <c r="F5" s="60"/>
      <c r="G5" s="60"/>
      <c r="H5" s="60"/>
      <c r="I5" s="60"/>
      <c r="J5" s="60"/>
      <c r="K5" s="60"/>
      <c r="L5" s="60"/>
      <c r="M5" s="60"/>
      <c r="N5" s="60"/>
      <c r="O5" s="60"/>
    </row>
    <row r="6" spans="1:15" x14ac:dyDescent="0.4">
      <c r="B6" s="8" t="s">
        <v>13</v>
      </c>
      <c r="C6" s="9">
        <v>23</v>
      </c>
      <c r="D6" s="7"/>
      <c r="E6" s="3"/>
      <c r="F6" s="60"/>
      <c r="G6" s="60"/>
      <c r="H6" s="60"/>
      <c r="I6" s="60"/>
      <c r="J6" s="60"/>
      <c r="K6" s="60"/>
      <c r="L6" s="60"/>
      <c r="M6" s="60"/>
      <c r="N6" s="60"/>
      <c r="O6" s="60"/>
    </row>
    <row r="7" spans="1:15" ht="15.5" thickBot="1" x14ac:dyDescent="0.45">
      <c r="B7" s="11" t="s">
        <v>14</v>
      </c>
      <c r="C7" s="12">
        <v>32</v>
      </c>
      <c r="D7" s="7"/>
      <c r="E7" s="3"/>
      <c r="F7" s="60"/>
      <c r="G7" s="60"/>
      <c r="H7" s="60"/>
      <c r="I7" s="60"/>
      <c r="J7" s="60"/>
      <c r="K7" s="60"/>
      <c r="L7" s="60"/>
      <c r="M7" s="60"/>
      <c r="N7" s="60"/>
      <c r="O7" s="60"/>
    </row>
    <row r="8" spans="1:15" x14ac:dyDescent="0.4">
      <c r="B8" s="13"/>
      <c r="C8" s="14"/>
      <c r="D8" s="7"/>
      <c r="E8" s="3"/>
    </row>
    <row r="9" spans="1:15" x14ac:dyDescent="0.4">
      <c r="D9" s="7"/>
      <c r="E9" s="3"/>
    </row>
    <row r="10" spans="1:15" x14ac:dyDescent="0.4">
      <c r="D10" s="7"/>
      <c r="E10" s="3"/>
    </row>
    <row r="11" spans="1:15" x14ac:dyDescent="0.4">
      <c r="D11" s="7"/>
      <c r="E11" s="3"/>
    </row>
    <row r="12" spans="1:15" x14ac:dyDescent="0.4">
      <c r="D12" s="7"/>
      <c r="E12" s="3"/>
    </row>
    <row r="13" spans="1:15" x14ac:dyDescent="0.4">
      <c r="D13" s="7"/>
      <c r="E13" s="3"/>
    </row>
    <row r="14" spans="1:15" x14ac:dyDescent="0.4">
      <c r="D14" s="7"/>
      <c r="E14" s="3"/>
    </row>
    <row r="15" spans="1:15" x14ac:dyDescent="0.4">
      <c r="D15" s="7"/>
      <c r="E15" s="3"/>
    </row>
    <row r="16" spans="1:15" x14ac:dyDescent="0.4">
      <c r="D16" s="7"/>
      <c r="E16" s="3"/>
    </row>
    <row r="17" spans="2:5" x14ac:dyDescent="0.4">
      <c r="D17" s="7"/>
      <c r="E17" s="3"/>
    </row>
    <row r="18" spans="2:5" x14ac:dyDescent="0.4">
      <c r="D18" s="7"/>
      <c r="E18" s="3"/>
    </row>
    <row r="19" spans="2:5" x14ac:dyDescent="0.4">
      <c r="D19" s="7"/>
      <c r="E19" s="3"/>
    </row>
    <row r="20" spans="2:5" x14ac:dyDescent="0.4">
      <c r="D20" s="7"/>
      <c r="E20" s="3"/>
    </row>
    <row r="21" spans="2:5" x14ac:dyDescent="0.4">
      <c r="D21" s="7"/>
      <c r="E21" s="3"/>
    </row>
    <row r="22" spans="2:5" x14ac:dyDescent="0.4">
      <c r="D22" s="7"/>
      <c r="E22" s="3"/>
    </row>
    <row r="23" spans="2:5" x14ac:dyDescent="0.4">
      <c r="D23" s="7"/>
      <c r="E23" s="3"/>
    </row>
    <row r="24" spans="2:5" x14ac:dyDescent="0.4">
      <c r="B24" s="13"/>
      <c r="C24" s="13"/>
      <c r="D24" s="7"/>
      <c r="E24" s="3"/>
    </row>
    <row r="25" spans="2:5" s="2" customFormat="1" ht="15.5" thickBot="1" x14ac:dyDescent="0.45">
      <c r="B25" s="13"/>
      <c r="C25" s="13"/>
      <c r="D25" s="7"/>
    </row>
    <row r="26" spans="2:5" s="2" customFormat="1" ht="14.25" customHeight="1" thickBot="1" x14ac:dyDescent="0.45">
      <c r="B26" s="55" t="s">
        <v>15</v>
      </c>
      <c r="C26" s="56" t="s">
        <v>16</v>
      </c>
      <c r="D26" s="54" t="s">
        <v>17</v>
      </c>
    </row>
    <row r="27" spans="2:5" x14ac:dyDescent="0.4">
      <c r="B27" s="36" t="s">
        <v>18</v>
      </c>
      <c r="C27" s="27">
        <f>-C64*(C63/365)*(0.6/1000)*C62*C3</f>
        <v>-167523.55199999997</v>
      </c>
      <c r="D27" s="37">
        <f>C27*(80/365)</f>
        <v>-36717.490849315058</v>
      </c>
    </row>
    <row r="28" spans="2:5" x14ac:dyDescent="0.4">
      <c r="B28" s="36" t="s">
        <v>19</v>
      </c>
      <c r="C28" s="27">
        <f>C64*C58*(C63/365)*C3</f>
        <v>145419.75</v>
      </c>
      <c r="D28" s="37">
        <f>C28*(80/365)</f>
        <v>31872.821917808218</v>
      </c>
    </row>
    <row r="29" spans="2:5" x14ac:dyDescent="0.4">
      <c r="B29" s="36" t="s">
        <v>20</v>
      </c>
      <c r="C29" s="27">
        <f>C59*C5*(C63/365)*C3</f>
        <v>39690</v>
      </c>
      <c r="D29" s="37">
        <f>C29*(80/365)</f>
        <v>8699.17808219178</v>
      </c>
    </row>
    <row r="30" spans="2:5" x14ac:dyDescent="0.4">
      <c r="B30" s="36"/>
      <c r="C30" s="27"/>
      <c r="D30" s="37"/>
    </row>
    <row r="31" spans="2:5" x14ac:dyDescent="0.4">
      <c r="B31" s="36" t="s">
        <v>21</v>
      </c>
      <c r="C31" s="28">
        <f>C27+C28+C29+C30</f>
        <v>17586.198000000033</v>
      </c>
      <c r="D31" s="38">
        <f>D27+D28+D29+D30</f>
        <v>3854.5091506849403</v>
      </c>
    </row>
    <row r="32" spans="2:5" ht="15.5" thickBot="1" x14ac:dyDescent="0.45">
      <c r="B32" s="36" t="s">
        <v>22</v>
      </c>
      <c r="C32" s="27">
        <f>-ABS(CUMIPMT($C$60/12,$C$61,-C27,1,$C$61,0))</f>
        <v>-5638.2921211414214</v>
      </c>
      <c r="D32" s="37">
        <f>-ABS(CUMIPMT($C$60/12,$C$61,-D27,1,$C$61,0))</f>
        <v>-1235.7900539488037</v>
      </c>
    </row>
    <row r="33" spans="2:6" ht="15.5" thickTop="1" x14ac:dyDescent="0.4">
      <c r="B33" s="39" t="s">
        <v>23</v>
      </c>
      <c r="C33" s="40">
        <f>C31+C32</f>
        <v>11947.905878858612</v>
      </c>
      <c r="D33" s="41">
        <f>D31+D32</f>
        <v>2618.7190967361366</v>
      </c>
    </row>
    <row r="34" spans="2:6" ht="15.5" thickBot="1" x14ac:dyDescent="0.45">
      <c r="B34" s="13"/>
      <c r="C34" s="23"/>
      <c r="D34" s="7"/>
    </row>
    <row r="35" spans="2:6" ht="16" hidden="1" thickTop="1" thickBot="1" x14ac:dyDescent="0.45">
      <c r="B35" s="42"/>
      <c r="C35" s="43"/>
      <c r="D35" s="44"/>
    </row>
    <row r="36" spans="2:6" ht="15.5" hidden="1" thickBot="1" x14ac:dyDescent="0.45">
      <c r="B36" s="45"/>
      <c r="C36" s="29" t="s">
        <v>17</v>
      </c>
      <c r="D36" s="46" t="s">
        <v>16</v>
      </c>
    </row>
    <row r="37" spans="2:6" ht="15.5" hidden="1" thickBot="1" x14ac:dyDescent="0.45">
      <c r="B37" s="47" t="s">
        <v>24</v>
      </c>
      <c r="C37" s="30">
        <f>80*D37/365</f>
        <v>2618.7190967361339</v>
      </c>
      <c r="D37" s="48">
        <f>C31+C32</f>
        <v>11947.905878858612</v>
      </c>
    </row>
    <row r="38" spans="2:6" ht="15" customHeight="1" thickBot="1" x14ac:dyDescent="0.45">
      <c r="B38" s="52" t="s">
        <v>25</v>
      </c>
      <c r="C38" s="53" t="s">
        <v>16</v>
      </c>
      <c r="D38" s="54" t="s">
        <v>17</v>
      </c>
    </row>
    <row r="39" spans="2:6" ht="17" x14ac:dyDescent="0.5">
      <c r="B39" s="50" t="s">
        <v>26</v>
      </c>
      <c r="C39" s="31">
        <f>(-26+15.3*C6+3.42*C7)*365/1000*25/1000</f>
        <v>3.9724775000000001</v>
      </c>
      <c r="D39" s="49">
        <f>C39*(80/365)</f>
        <v>0.87068000000000001</v>
      </c>
    </row>
    <row r="40" spans="2:6" x14ac:dyDescent="0.4">
      <c r="B40" s="50" t="s">
        <v>27</v>
      </c>
      <c r="C40" s="32">
        <v>-0.27</v>
      </c>
      <c r="D40" s="51">
        <v>-0.27</v>
      </c>
      <c r="F40" s="1"/>
    </row>
    <row r="41" spans="2:6" ht="17.5" thickBot="1" x14ac:dyDescent="0.55000000000000004">
      <c r="B41" s="50" t="s">
        <v>28</v>
      </c>
      <c r="C41" s="31">
        <f>C39*C40</f>
        <v>-1.0725689250000001</v>
      </c>
      <c r="D41" s="49">
        <f>C41*(80/365)</f>
        <v>-0.2350836</v>
      </c>
      <c r="F41" s="1"/>
    </row>
    <row r="42" spans="2:6" ht="17" thickTop="1" x14ac:dyDescent="0.45">
      <c r="B42" s="40" t="s">
        <v>29</v>
      </c>
      <c r="C42" s="40">
        <f>-C41*C3</f>
        <v>262.77938662500003</v>
      </c>
      <c r="D42" s="40">
        <f>C42*(80/365)</f>
        <v>57.595482000000004</v>
      </c>
      <c r="F42" s="1"/>
    </row>
    <row r="43" spans="2:6" thickBot="1" x14ac:dyDescent="0.4"/>
    <row r="44" spans="2:6" ht="14.5" customHeight="1" x14ac:dyDescent="0.35">
      <c r="B44" s="72" t="s">
        <v>30</v>
      </c>
      <c r="C44" s="73"/>
      <c r="D44" s="74"/>
    </row>
    <row r="45" spans="2:6" ht="15" customHeight="1" thickBot="1" x14ac:dyDescent="0.4">
      <c r="B45" s="75"/>
      <c r="C45" s="76"/>
      <c r="D45" s="77"/>
      <c r="E45" s="3"/>
    </row>
    <row r="46" spans="2:6" ht="15" customHeight="1" thickBot="1" x14ac:dyDescent="0.4">
      <c r="B46" s="57"/>
      <c r="C46" s="57"/>
      <c r="D46" s="57"/>
      <c r="E46" s="3"/>
    </row>
    <row r="47" spans="2:6" ht="15" customHeight="1" x14ac:dyDescent="0.35">
      <c r="B47" s="62" t="s">
        <v>31</v>
      </c>
      <c r="C47" s="58"/>
      <c r="D47" s="59"/>
      <c r="E47" s="3"/>
    </row>
    <row r="48" spans="2:6" ht="15" customHeight="1" x14ac:dyDescent="0.35">
      <c r="B48" s="78" t="s">
        <v>32</v>
      </c>
      <c r="C48" s="79"/>
      <c r="D48" s="80"/>
      <c r="E48" s="3"/>
    </row>
    <row r="49" spans="2:5" ht="14.5" x14ac:dyDescent="0.35">
      <c r="B49" s="78"/>
      <c r="C49" s="79"/>
      <c r="D49" s="80"/>
      <c r="E49" s="3"/>
    </row>
    <row r="50" spans="2:5" ht="15" customHeight="1" x14ac:dyDescent="0.35">
      <c r="B50" s="78"/>
      <c r="C50" s="79"/>
      <c r="D50" s="80"/>
      <c r="E50" s="3"/>
    </row>
    <row r="51" spans="2:5" ht="14.5" x14ac:dyDescent="0.35">
      <c r="B51" s="78"/>
      <c r="C51" s="79"/>
      <c r="D51" s="80"/>
      <c r="E51" s="3"/>
    </row>
    <row r="52" spans="2:5" ht="15" customHeight="1" thickBot="1" x14ac:dyDescent="0.4">
      <c r="B52" s="81"/>
      <c r="C52" s="82"/>
      <c r="D52" s="83"/>
      <c r="E52" s="3"/>
    </row>
    <row r="53" spans="2:5" ht="15" customHeight="1" thickBot="1" x14ac:dyDescent="0.4"/>
    <row r="54" spans="2:5" ht="15" customHeight="1" thickBot="1" x14ac:dyDescent="0.45">
      <c r="B54" s="70" t="s">
        <v>33</v>
      </c>
      <c r="C54" s="71"/>
    </row>
    <row r="55" spans="2:5" ht="15" customHeight="1" x14ac:dyDescent="0.4">
      <c r="B55" s="15" t="s">
        <v>34</v>
      </c>
      <c r="C55" s="35">
        <v>12</v>
      </c>
    </row>
    <row r="56" spans="2:5" ht="15" customHeight="1" x14ac:dyDescent="0.4">
      <c r="B56" s="16" t="s">
        <v>35</v>
      </c>
      <c r="C56" s="17">
        <v>328</v>
      </c>
    </row>
    <row r="57" spans="2:5" ht="15" customHeight="1" x14ac:dyDescent="0.4">
      <c r="B57" s="16" t="s">
        <v>36</v>
      </c>
      <c r="C57" s="17">
        <v>37</v>
      </c>
    </row>
    <row r="58" spans="2:5" ht="15" customHeight="1" x14ac:dyDescent="0.4">
      <c r="B58" s="16" t="s">
        <v>37</v>
      </c>
      <c r="C58" s="18">
        <v>7.4999999999999997E-2</v>
      </c>
    </row>
    <row r="59" spans="2:5" ht="15" customHeight="1" x14ac:dyDescent="0.4">
      <c r="B59" s="16" t="s">
        <v>38</v>
      </c>
      <c r="C59" s="18">
        <v>1.4999999999999999E-2</v>
      </c>
    </row>
    <row r="60" spans="2:5" ht="15" customHeight="1" x14ac:dyDescent="0.4">
      <c r="B60" s="16" t="s">
        <v>39</v>
      </c>
      <c r="C60" s="19">
        <v>0.05</v>
      </c>
    </row>
    <row r="61" spans="2:5" ht="15" customHeight="1" x14ac:dyDescent="0.4">
      <c r="B61" s="16" t="s">
        <v>40</v>
      </c>
      <c r="C61" s="17">
        <v>15</v>
      </c>
    </row>
    <row r="62" spans="2:5" ht="15" customHeight="1" x14ac:dyDescent="0.4">
      <c r="B62" s="16" t="s">
        <v>41</v>
      </c>
      <c r="C62" s="17">
        <v>144</v>
      </c>
    </row>
    <row r="63" spans="2:5" ht="15" customHeight="1" x14ac:dyDescent="0.4">
      <c r="B63" s="16" t="s">
        <v>42</v>
      </c>
      <c r="C63" s="20">
        <v>365</v>
      </c>
    </row>
    <row r="64" spans="2:5" ht="15" customHeight="1" x14ac:dyDescent="0.4">
      <c r="B64" s="16" t="s">
        <v>43</v>
      </c>
      <c r="C64" s="20">
        <f>((C56*C6)+C57*10)</f>
        <v>7914</v>
      </c>
    </row>
    <row r="65" spans="2:3" ht="15" customHeight="1" thickBot="1" x14ac:dyDescent="0.45">
      <c r="B65" s="21" t="s">
        <v>44</v>
      </c>
      <c r="C65" s="22">
        <f>C64*C3</f>
        <v>1938930</v>
      </c>
    </row>
    <row r="66" spans="2:3" ht="15" customHeight="1" thickBot="1" x14ac:dyDescent="0.45">
      <c r="B66" s="13"/>
      <c r="C66" s="23"/>
    </row>
    <row r="67" spans="2:3" ht="15" customHeight="1" thickBot="1" x14ac:dyDescent="0.45">
      <c r="B67" s="70" t="s">
        <v>45</v>
      </c>
      <c r="C67" s="71"/>
    </row>
    <row r="68" spans="2:3" ht="15" customHeight="1" x14ac:dyDescent="0.4">
      <c r="B68" s="15" t="str">
        <f>CONCATENATE("Omkostning for Bovaer i ",$C$63," dage, DKK/ko")</f>
        <v>Omkostning for Bovaer i 365 dage, DKK/ko</v>
      </c>
      <c r="C68" s="24">
        <f>C64*(C63/365)*(0.6/1000)*C62</f>
        <v>683.76959999999985</v>
      </c>
    </row>
    <row r="69" spans="2:3" ht="15" customHeight="1" x14ac:dyDescent="0.4">
      <c r="B69" s="16" t="str">
        <f>CONCATENATE("Statlig støtte i ",$C$63," dage, DKK/ko")</f>
        <v>Statlig støtte i 365 dage, DKK/ko</v>
      </c>
      <c r="C69" s="25">
        <f>C64*C58*(C63/365)</f>
        <v>593.54999999999995</v>
      </c>
    </row>
    <row r="70" spans="2:3" ht="15" customHeight="1" x14ac:dyDescent="0.4">
      <c r="B70" s="16" t="str">
        <f>CONCATENATE("Renteomkostninger før statlig støtte er udbetalt, DKK/ko")</f>
        <v>Renteomkostninger før statlig støtte er udbetalt, DKK/ko</v>
      </c>
      <c r="C70" s="25">
        <f>ABS(CUMIPMT($C$60/12,$C$61,C69-C71,1,$C$61,0)*(C63/365))</f>
        <v>14.524554522808785</v>
      </c>
    </row>
    <row r="71" spans="2:3" ht="15" customHeight="1" x14ac:dyDescent="0.4">
      <c r="B71" s="16" t="str">
        <f>CONCATENATE("Kompensation fra Arla i ",$C$63," dage, DKK/ko")</f>
        <v>Kompensation fra Arla i 365 dage, DKK/ko</v>
      </c>
      <c r="C71" s="25">
        <f>C59*C5*(C63/365)</f>
        <v>162</v>
      </c>
    </row>
    <row r="72" spans="2:3" ht="15" customHeight="1" x14ac:dyDescent="0.4">
      <c r="B72" s="16" t="str">
        <f>CONCATENATE("Støtte - omkostning i ",$C$63," dage, DKK/ko")</f>
        <v>Støtte - omkostning i 365 dage, DKK/ko</v>
      </c>
      <c r="C72" s="25">
        <f>(C69+C71)-C68</f>
        <v>71.7804000000001</v>
      </c>
    </row>
    <row r="73" spans="2:3" ht="15" customHeight="1" thickBot="1" x14ac:dyDescent="0.45">
      <c r="B73" s="21" t="str">
        <f>CONCATENATE("Støtte - omkostning inkl. rente i ",$C$63," dage, DKK/ko")</f>
        <v>Støtte - omkostning inkl. rente i 365 dage, DKK/ko</v>
      </c>
      <c r="C73" s="26">
        <f>(C69+C71)-(C68+C70)</f>
        <v>57.255845477191315</v>
      </c>
    </row>
  </sheetData>
  <mergeCells count="4">
    <mergeCell ref="B54:C54"/>
    <mergeCell ref="B67:C67"/>
    <mergeCell ref="B44:D45"/>
    <mergeCell ref="B48:D52"/>
  </mergeCells>
  <pageMargins left="0.7" right="0.7" top="0.75" bottom="0.75" header="0.3" footer="0.3"/>
  <pageSetup paperSize="9" orientation="portrait" horizontalDpi="4294967293"/>
  <headerFooter>
    <oddHeader>&amp;R&amp;"Calibri"&amp;12&amp;K800080 internal&amp;1#_x000D_</oddHeader>
  </headerFooter>
  <drawing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EA5E3431C02494481AC977710180B02" ma:contentTypeVersion="17" ma:contentTypeDescription="Create a new document." ma:contentTypeScope="" ma:versionID="f704eb2e877999f911332e1f51972f7f">
  <xsd:schema xmlns:xsd="http://www.w3.org/2001/XMLSchema" xmlns:xs="http://www.w3.org/2001/XMLSchema" xmlns:p="http://schemas.microsoft.com/office/2006/metadata/properties" xmlns:ns2="828b25bd-a9f3-48b7-8963-4bc858e1945d" xmlns:ns3="e5f20206-0de9-4a1e-a7af-b4a63f172897" targetNamespace="http://schemas.microsoft.com/office/2006/metadata/properties" ma:root="true" ma:fieldsID="032c54ac0aa599a72a2afbcc2623d593" ns2:_="" ns3:_="">
    <xsd:import namespace="828b25bd-a9f3-48b7-8963-4bc858e1945d"/>
    <xsd:import namespace="e5f20206-0de9-4a1e-a7af-b4a63f1728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8b25bd-a9f3-48b7-8963-4bc858e19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e82cb03-88f0-48bb-a65d-3e95f13147e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f20206-0de9-4a1e-a7af-b4a63f1728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985da70-f4d4-4cb3-a80a-a6eddc807f40}" ma:internalName="TaxCatchAll" ma:showField="CatchAllData" ma:web="e5f20206-0de9-4a1e-a7af-b4a63f1728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8b25bd-a9f3-48b7-8963-4bc858e1945d">
      <Terms xmlns="http://schemas.microsoft.com/office/infopath/2007/PartnerControls"/>
    </lcf76f155ced4ddcb4097134ff3c332f>
    <TaxCatchAll xmlns="e5f20206-0de9-4a1e-a7af-b4a63f172897"/>
  </documentManagement>
</p:properties>
</file>

<file path=customXml/itemProps1.xml><?xml version="1.0" encoding="utf-8"?>
<ds:datastoreItem xmlns:ds="http://schemas.openxmlformats.org/officeDocument/2006/customXml" ds:itemID="{3A7AF5C7-6F2E-4630-8055-3273B670559D}">
  <ds:schemaRefs>
    <ds:schemaRef ds:uri="http://schemas.microsoft.com/sharepoint/v3/contenttype/forms"/>
  </ds:schemaRefs>
</ds:datastoreItem>
</file>

<file path=customXml/itemProps2.xml><?xml version="1.0" encoding="utf-8"?>
<ds:datastoreItem xmlns:ds="http://schemas.openxmlformats.org/officeDocument/2006/customXml" ds:itemID="{DA92F7B6-61D4-4AA1-AE80-83CDD5924D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8b25bd-a9f3-48b7-8963-4bc858e1945d"/>
    <ds:schemaRef ds:uri="e5f20206-0de9-4a1e-a7af-b4a63f1728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B46B11-F88C-44DF-A550-66B9C24A5392}">
  <ds:schemaRefs>
    <ds:schemaRef ds:uri="http://schemas.microsoft.com/office/2006/metadata/properties"/>
    <ds:schemaRef ds:uri="http://schemas.microsoft.com/office/infopath/2007/PartnerControls"/>
    <ds:schemaRef ds:uri="828b25bd-a9f3-48b7-8963-4bc858e1945d"/>
    <ds:schemaRef ds:uri="e5f20206-0de9-4a1e-a7af-b4a63f1728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Bovaer</vt:lpstr>
      <vt:lpstr>Gårdsberegninger</vt:lpstr>
    </vt:vector>
  </TitlesOfParts>
  <Manager/>
  <Company>DSM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Christer Ohlsson</dc:creator>
  <cp:keywords/>
  <dc:description/>
  <cp:lastModifiedBy>Volkan Yilmaz</cp:lastModifiedBy>
  <cp:revision/>
  <dcterms:created xsi:type="dcterms:W3CDTF">2024-11-04T14:32:15Z</dcterms:created>
  <dcterms:modified xsi:type="dcterms:W3CDTF">2025-07-17T14:07:45Z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79dc149-7c28-4bdf-88ba-07214dba9bb1_Enabled">
    <vt:lpwstr>true</vt:lpwstr>
  </property>
  <property fmtid="{D5CDD505-2E9C-101B-9397-08002B2CF9AE}" pid="3" name="MSIP_Label_279dc149-7c28-4bdf-88ba-07214dba9bb1_SetDate">
    <vt:lpwstr>2024-11-04T14:38:15Z</vt:lpwstr>
  </property>
  <property fmtid="{D5CDD505-2E9C-101B-9397-08002B2CF9AE}" pid="4" name="MSIP_Label_279dc149-7c28-4bdf-88ba-07214dba9bb1_Method">
    <vt:lpwstr>Privileged</vt:lpwstr>
  </property>
  <property fmtid="{D5CDD505-2E9C-101B-9397-08002B2CF9AE}" pid="5" name="MSIP_Label_279dc149-7c28-4bdf-88ba-07214dba9bb1_Name">
    <vt:lpwstr>279dc149-7c28-4bdf-88ba-07214dba9bb1</vt:lpwstr>
  </property>
  <property fmtid="{D5CDD505-2E9C-101B-9397-08002B2CF9AE}" pid="6" name="MSIP_Label_279dc149-7c28-4bdf-88ba-07214dba9bb1_SiteId">
    <vt:lpwstr>49618402-6ea3-441d-957d-7df8773fee54</vt:lpwstr>
  </property>
  <property fmtid="{D5CDD505-2E9C-101B-9397-08002B2CF9AE}" pid="7" name="MSIP_Label_279dc149-7c28-4bdf-88ba-07214dba9bb1_ActionId">
    <vt:lpwstr>d5a7470b-008e-4234-a4b9-87e041e3e103</vt:lpwstr>
  </property>
  <property fmtid="{D5CDD505-2E9C-101B-9397-08002B2CF9AE}" pid="8" name="MSIP_Label_279dc149-7c28-4bdf-88ba-07214dba9bb1_ContentBits">
    <vt:lpwstr>1</vt:lpwstr>
  </property>
  <property fmtid="{D5CDD505-2E9C-101B-9397-08002B2CF9AE}" pid="9" name="MediaServiceImageTags">
    <vt:lpwstr/>
  </property>
  <property fmtid="{D5CDD505-2E9C-101B-9397-08002B2CF9AE}" pid="10" name="ContentTypeId">
    <vt:lpwstr>0x0101004EA5E3431C02494481AC977710180B02</vt:lpwstr>
  </property>
</Properties>
</file>